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3ef6ee73e88afb/bilovec/E/provadecka/"/>
    </mc:Choice>
  </mc:AlternateContent>
  <xr:revisionPtr revIDLastSave="544" documentId="8_{26041232-4C58-4243-AD30-31AF9F69907B}" xr6:coauthVersionLast="47" xr6:coauthVersionMax="47" xr10:uidLastSave="{1CBAB40B-4D70-4CFF-8F0A-B275F6B74222}"/>
  <bookViews>
    <workbookView xWindow="-96" yWindow="-96" windowWidth="23232" windowHeight="12432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  <sheet name="D1.4 TPS ochrana před bleskem" sheetId="14" r:id="rId5"/>
  </sheets>
  <externalReferences>
    <externalReference r:id="rId6"/>
    <externalReference r:id="rId7"/>
  </externalReferences>
  <definedNames>
    <definedName name="_xlnm._FilterDatabase" localSheetId="4" hidden="1">'D1.4 TPS ochrana před bleskem'!$C$80:$K$118</definedName>
    <definedName name="CelkemDPHVypocet" localSheetId="1">Stavba!$H$36</definedName>
    <definedName name="CenaCelkem" localSheetId="4">#REF!</definedName>
    <definedName name="CenaCelkem">Stavba!$G$22</definedName>
    <definedName name="CenaCelkemBezDPH" localSheetId="4">#REF!</definedName>
    <definedName name="CenaCelkemBezDPH">Stavba!$G$21</definedName>
    <definedName name="CenaCelkemVypocet" localSheetId="1">Stavba!$I$36</definedName>
    <definedName name="cisloobjektu" localSheetId="4">#REF!</definedName>
    <definedName name="cisloobjektu">Stavba!$D$3</definedName>
    <definedName name="CisloRozpoctu" localSheetId="4">'[1]Krycí list'!$C$2</definedName>
    <definedName name="CisloRozpoctu">'[2]Krycí list'!$C$2</definedName>
    <definedName name="cislostavby" localSheetId="4">'[1]Krycí list'!$A$7</definedName>
    <definedName name="CisloStavby" localSheetId="1">Stavba!$D$2</definedName>
    <definedName name="cislostavby">'[2]Krycí list'!$A$7</definedName>
    <definedName name="CisloStavebnihoRozpoctu" localSheetId="4">#REF!</definedName>
    <definedName name="CisloStavebnihoRozpoctu">Stavba!$D$4</definedName>
    <definedName name="dadresa" localSheetId="4">#REF!</definedName>
    <definedName name="dadresa">Stavba!$D$12:$G$12</definedName>
    <definedName name="DIČ" localSheetId="1">Stavba!$I$12</definedName>
    <definedName name="dmisto" localSheetId="4">#REF!</definedName>
    <definedName name="dmisto">Stavba!$E$13:$G$13</definedName>
    <definedName name="DPHSni" localSheetId="4">#REF!</definedName>
    <definedName name="DPHSni">Stavba!$G$17</definedName>
    <definedName name="DPHZakl" localSheetId="4">#REF!</definedName>
    <definedName name="DPHZakl">Stavba!$G$19</definedName>
    <definedName name="dpsc" localSheetId="1">Stavba!$D$13</definedName>
    <definedName name="Excel_BuiltIn__FilterDatabase" localSheetId="4">'D1.4 TPS ochrana před bleskem'!$C$80:$J$105</definedName>
    <definedName name="Excel_BuiltIn_Print_Area" localSheetId="4">('D1.4 TPS ochrana před bleskem'!$C$4:$J$32,'D1.4 TPS ochrana před bleskem'!$C$38:$J$60,'D1.4 TPS ochrana před bleskem'!$C$66:$J$105)</definedName>
    <definedName name="IČO" localSheetId="1">Stavba!$I$11</definedName>
    <definedName name="Mena" localSheetId="4">#REF!</definedName>
    <definedName name="Mena">Stavba!$J$22</definedName>
    <definedName name="MistoStavby" localSheetId="4">#REF!</definedName>
    <definedName name="MistoStavby">Stavba!$D$4</definedName>
    <definedName name="nazevobjektu" localSheetId="4">#REF!</definedName>
    <definedName name="nazevobjektu">Stavba!$E$3</definedName>
    <definedName name="NazevRozpoctu" localSheetId="4">'[1]Krycí list'!$D$2</definedName>
    <definedName name="NazevRozpoctu">'[2]Krycí list'!$D$2</definedName>
    <definedName name="nazevstavby" localSheetId="4">'[1]Krycí list'!$C$7</definedName>
    <definedName name="NazevStavby" localSheetId="1">Stavba!$E$2</definedName>
    <definedName name="nazevstavby">'[2]Krycí list'!$C$7</definedName>
    <definedName name="NazevStavebnihoRozpoctu" localSheetId="4">#REF!</definedName>
    <definedName name="NazevStavebnihoRozpoctu">Stavba!$E$4</definedName>
    <definedName name="_xlnm.Print_Titles" localSheetId="3">'01 01 Pol'!$1:$7</definedName>
    <definedName name="_xlnm.Print_Titles" localSheetId="4">'D1.4 TPS ochrana před bleskem'!$80:$80</definedName>
    <definedName name="oadresa" localSheetId="4">#REF!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'01 01 Pol'!$A$1:$Y$265</definedName>
    <definedName name="_xlnm.Print_Area" localSheetId="4">('D1.4 TPS ochrana před bleskem'!$C$4:$K$33,'D1.4 TPS ochrana před bleskem'!$C$38:$K$60,'D1.4 TPS ochrana před bleskem'!$C$66:$K$118)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 localSheetId="4">#REF!</definedName>
    <definedName name="padresa">Stavba!$D$9</definedName>
    <definedName name="pdic" localSheetId="4">#REF!</definedName>
    <definedName name="pdic">Stavba!$I$9</definedName>
    <definedName name="pico" localSheetId="4">#REF!</definedName>
    <definedName name="pico">Stavba!$I$8</definedName>
    <definedName name="pmisto" localSheetId="4">#REF!</definedName>
    <definedName name="pmisto">Stavba!$E$10</definedName>
    <definedName name="PocetMJ" localSheetId="4">#REF!</definedName>
    <definedName name="PocetMJ">#REF!</definedName>
    <definedName name="PoptavkaID" localSheetId="4">#REF!</definedName>
    <definedName name="PoptavkaID">Stavba!$A$1</definedName>
    <definedName name="pPSC" localSheetId="4">#REF!</definedName>
    <definedName name="pPSC">Stavba!$D$10</definedName>
    <definedName name="Projektant" localSheetId="4">#REF!</definedName>
    <definedName name="Projektant">Stavba!$D$8</definedName>
    <definedName name="SazbaDPH1" localSheetId="4">'[1]Krycí list'!$C$30</definedName>
    <definedName name="SazbaDPH1" localSheetId="1">Stavba!$E$16</definedName>
    <definedName name="SazbaDPH1">'[2]Krycí list'!$C$30</definedName>
    <definedName name="SazbaDPH2" localSheetId="4">'[1]Krycí list'!$C$32</definedName>
    <definedName name="SazbaDPH2" localSheetId="1">Stavba!$E$18</definedName>
    <definedName name="SazbaDPH2">'[2]Krycí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 localSheetId="4">#REF!</definedName>
    <definedName name="ZakladDPHSni">Stavba!$G$16</definedName>
    <definedName name="ZakladDPHSniVypocet" localSheetId="1">Stavba!$F$36</definedName>
    <definedName name="ZakladDPHZakl" localSheetId="4">#REF!</definedName>
    <definedName name="ZakladDPHZakl">Stavba!$G$18</definedName>
    <definedName name="ZakladDPHZaklVypocet" localSheetId="1">Stavba!$G$36</definedName>
    <definedName name="ZaObjednatele">Stavba!$G$27</definedName>
    <definedName name="Zaokrouhleni" localSheetId="4">#REF!</definedName>
    <definedName name="Zaokrouhleni">Stavba!$G$20</definedName>
    <definedName name="ZaZhotovitele">Stavba!$D$27</definedName>
    <definedName name="Zhotovitel" localSheetId="4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2" l="1"/>
  <c r="G125" i="12" s="1"/>
  <c r="G131" i="12"/>
  <c r="J54" i="14"/>
  <c r="G35" i="1"/>
  <c r="I35" i="1" s="1"/>
  <c r="G132" i="12"/>
  <c r="G130" i="12"/>
  <c r="G126" i="12"/>
  <c r="G24" i="12"/>
  <c r="G23" i="12"/>
  <c r="G22" i="12"/>
  <c r="G20" i="12"/>
  <c r="G19" i="12"/>
  <c r="G18" i="12"/>
  <c r="G17" i="12"/>
  <c r="G15" i="12"/>
  <c r="G13" i="12"/>
  <c r="G11" i="12"/>
  <c r="G10" i="12"/>
  <c r="G9" i="12"/>
  <c r="G26" i="12"/>
  <c r="G27" i="12"/>
  <c r="G28" i="12"/>
  <c r="G29" i="12"/>
  <c r="G30" i="12"/>
  <c r="G31" i="12"/>
  <c r="G32" i="12"/>
  <c r="G33" i="12"/>
  <c r="G36" i="12"/>
  <c r="G35" i="12"/>
  <c r="G70" i="12"/>
  <c r="G69" i="12"/>
  <c r="G68" i="12"/>
  <c r="G67" i="12"/>
  <c r="G66" i="12"/>
  <c r="G64" i="12"/>
  <c r="G62" i="12"/>
  <c r="G61" i="12"/>
  <c r="G58" i="12"/>
  <c r="G57" i="12"/>
  <c r="G56" i="12"/>
  <c r="G55" i="12"/>
  <c r="G53" i="12"/>
  <c r="G52" i="12"/>
  <c r="G51" i="12"/>
  <c r="G50" i="12"/>
  <c r="G49" i="12"/>
  <c r="G48" i="12"/>
  <c r="G47" i="12"/>
  <c r="G46" i="12"/>
  <c r="G44" i="12"/>
  <c r="G42" i="12"/>
  <c r="G39" i="12"/>
  <c r="G38" i="12"/>
  <c r="G72" i="12"/>
  <c r="G71" i="12" s="1"/>
  <c r="G114" i="12"/>
  <c r="G115" i="12"/>
  <c r="G116" i="12"/>
  <c r="G117" i="12"/>
  <c r="G118" i="12"/>
  <c r="G119" i="12"/>
  <c r="G120" i="12"/>
  <c r="G121" i="12"/>
  <c r="G122" i="12"/>
  <c r="G123" i="12"/>
  <c r="G124" i="12"/>
  <c r="G112" i="12"/>
  <c r="G111" i="12" s="1"/>
  <c r="G110" i="12"/>
  <c r="G108" i="12"/>
  <c r="G107" i="12"/>
  <c r="G106" i="12"/>
  <c r="G105" i="12"/>
  <c r="G103" i="12"/>
  <c r="G101" i="12"/>
  <c r="G100" i="12" s="1"/>
  <c r="G99" i="12"/>
  <c r="G98" i="12" s="1"/>
  <c r="G78" i="12"/>
  <c r="G77" i="12"/>
  <c r="G76" i="12"/>
  <c r="G75" i="12"/>
  <c r="G97" i="12"/>
  <c r="G96" i="12"/>
  <c r="G95" i="12"/>
  <c r="G94" i="12"/>
  <c r="G93" i="12"/>
  <c r="G90" i="12"/>
  <c r="G89" i="12"/>
  <c r="G86" i="12"/>
  <c r="G85" i="12"/>
  <c r="G84" i="12"/>
  <c r="G83" i="12"/>
  <c r="G82" i="12"/>
  <c r="G80" i="12"/>
  <c r="G134" i="12"/>
  <c r="G136" i="12"/>
  <c r="G137" i="12"/>
  <c r="G138" i="12"/>
  <c r="G140" i="12"/>
  <c r="G142" i="12"/>
  <c r="G143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1" i="12"/>
  <c r="G162" i="12"/>
  <c r="G163" i="12"/>
  <c r="G164" i="12"/>
  <c r="G165" i="12"/>
  <c r="G166" i="12"/>
  <c r="G167" i="12"/>
  <c r="G168" i="12"/>
  <c r="G169" i="12"/>
  <c r="G170" i="12"/>
  <c r="G172" i="12"/>
  <c r="G173" i="12"/>
  <c r="G175" i="12"/>
  <c r="G176" i="12"/>
  <c r="G179" i="12"/>
  <c r="G181" i="12"/>
  <c r="G183" i="12"/>
  <c r="G184" i="12"/>
  <c r="G185" i="12"/>
  <c r="G187" i="12"/>
  <c r="G189" i="12"/>
  <c r="G191" i="12"/>
  <c r="G192" i="12"/>
  <c r="G193" i="12"/>
  <c r="G196" i="12"/>
  <c r="G195" i="12"/>
  <c r="G200" i="12"/>
  <c r="G199" i="12"/>
  <c r="G198" i="12"/>
  <c r="G207" i="12"/>
  <c r="G206" i="12"/>
  <c r="G205" i="12"/>
  <c r="G204" i="12"/>
  <c r="G203" i="12"/>
  <c r="G202" i="12"/>
  <c r="G214" i="12"/>
  <c r="G212" i="12"/>
  <c r="G211" i="12"/>
  <c r="G210" i="12"/>
  <c r="G209" i="12"/>
  <c r="G224" i="12"/>
  <c r="G223" i="12"/>
  <c r="G222" i="12"/>
  <c r="G221" i="12"/>
  <c r="G220" i="12"/>
  <c r="G219" i="12"/>
  <c r="G217" i="12"/>
  <c r="G216" i="12"/>
  <c r="G226" i="12"/>
  <c r="G227" i="12"/>
  <c r="G229" i="12"/>
  <c r="G232" i="12"/>
  <c r="G235" i="12"/>
  <c r="G238" i="12"/>
  <c r="G242" i="12"/>
  <c r="G247" i="12"/>
  <c r="G249" i="12"/>
  <c r="G251" i="12"/>
  <c r="G253" i="12"/>
  <c r="G255" i="12"/>
  <c r="G259" i="12"/>
  <c r="G260" i="12"/>
  <c r="G261" i="12"/>
  <c r="G262" i="12"/>
  <c r="G263" i="12"/>
  <c r="G264" i="12"/>
  <c r="G265" i="12"/>
  <c r="J118" i="14"/>
  <c r="J116" i="14" s="1"/>
  <c r="J115" i="14"/>
  <c r="J114" i="14"/>
  <c r="J113" i="14"/>
  <c r="J112" i="14"/>
  <c r="J111" i="14"/>
  <c r="J110" i="14"/>
  <c r="J106" i="14" s="1"/>
  <c r="J105" i="14" s="1"/>
  <c r="J58" i="14" s="1"/>
  <c r="J109" i="14"/>
  <c r="J108" i="14"/>
  <c r="J107" i="14"/>
  <c r="J104" i="14"/>
  <c r="J103" i="14"/>
  <c r="J57" i="14" s="1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2" i="14" s="1"/>
  <c r="J56" i="14" s="1"/>
  <c r="J55" i="14" s="1"/>
  <c r="J85" i="14"/>
  <c r="J84" i="14"/>
  <c r="J83" i="14"/>
  <c r="D57" i="14"/>
  <c r="D56" i="14"/>
  <c r="E45" i="14"/>
  <c r="F30" i="14"/>
  <c r="F29" i="14"/>
  <c r="F28" i="14"/>
  <c r="E59" i="12"/>
  <c r="G59" i="12" s="1"/>
  <c r="E40" i="12"/>
  <c r="G40" i="12" s="1"/>
  <c r="G102" i="12" l="1"/>
  <c r="G88" i="12"/>
  <c r="G197" i="12"/>
  <c r="G194" i="12"/>
  <c r="G8" i="12"/>
  <c r="G178" i="12"/>
  <c r="G74" i="12"/>
  <c r="G225" i="12"/>
  <c r="G34" i="12"/>
  <c r="G92" i="12"/>
  <c r="G25" i="12"/>
  <c r="G79" i="12"/>
  <c r="G113" i="12"/>
  <c r="G37" i="12"/>
  <c r="G133" i="12"/>
  <c r="G208" i="12" a="1"/>
  <c r="G208" i="12" s="1"/>
  <c r="G186" i="12"/>
  <c r="G201" i="12"/>
  <c r="H35" i="1"/>
  <c r="G215" i="12"/>
  <c r="J23" i="14"/>
  <c r="G34" i="1" l="1"/>
  <c r="H33" i="1" s="1"/>
  <c r="I34" i="1" l="1"/>
  <c r="I33" i="1"/>
  <c r="I36" i="1" s="1"/>
  <c r="J32" i="1" s="1"/>
  <c r="J36" i="1" s="1"/>
  <c r="H34" i="1"/>
  <c r="G33" i="1"/>
  <c r="G36" i="1" s="1"/>
  <c r="H36" i="1"/>
  <c r="G19" i="1"/>
  <c r="BA254" i="12"/>
  <c r="BA252" i="12"/>
  <c r="BA250" i="12"/>
  <c r="BA248" i="12"/>
  <c r="BA241" i="12"/>
  <c r="BA240" i="12"/>
  <c r="BA237" i="12"/>
  <c r="BA236" i="12"/>
  <c r="BA234" i="12"/>
  <c r="BA233" i="12"/>
  <c r="BA231" i="12"/>
  <c r="BA230" i="12"/>
  <c r="BA228" i="12"/>
  <c r="BA109" i="12"/>
  <c r="BA60" i="12"/>
  <c r="F36" i="1"/>
  <c r="J21" i="1"/>
  <c r="J19" i="1"/>
  <c r="G31" i="1"/>
  <c r="F31" i="1"/>
  <c r="J16" i="1"/>
  <c r="J17" i="1"/>
  <c r="J18" i="1"/>
  <c r="J20" i="1"/>
  <c r="E17" i="1"/>
  <c r="E19" i="1"/>
  <c r="G18" i="1" l="1"/>
  <c r="G22" i="1" s="1"/>
  <c r="J34" i="1"/>
  <c r="J33" i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Provazníková Petra</author>
  </authors>
  <commentList>
    <comment ref="S6" authorId="0" shapeId="0" xr:uid="{C0E35641-8811-41EC-BA65-D74E28B519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37B36-1E4A-4219-A1B0-39756DB7E7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<sst xmlns="http://schemas.openxmlformats.org/spreadsheetml/2006/main" count="1885" uniqueCount="675">
  <si>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</si>
  <si>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</si>
  <si>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</si>
  <si>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</si>
  <si>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</si>
  <si>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</si>
  <si>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</si>
  <si>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</si>
  <si>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</si>
  <si>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</si>
  <si>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</si>
  <si>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</si>
  <si>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</si>
  <si>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</si>
  <si>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</si>
  <si>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</si>
  <si>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</si>
  <si>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</si>
  <si>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</si>
  <si>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</si>
  <si>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Projektant:</t>
  </si>
  <si>
    <t>Objednatel:</t>
  </si>
  <si>
    <t>Stavba:</t>
  </si>
  <si>
    <t>Cena celkem bez DPH</t>
  </si>
  <si>
    <t>Vedlejší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</si>
  <si>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</si>
  <si>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</si>
  <si>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</si>
  <si>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</si>
  <si>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</si>
  <si>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</si>
  <si>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</si>
  <si>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</si>
  <si>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</si>
  <si>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</si>
  <si>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</si>
  <si>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Energetické úspory budovy E v Bílovecké nemocnici, a.s.</t>
  </si>
  <si>
    <t>Plus Projekt, s.r.o</t>
  </si>
  <si>
    <t>Třída Kapitána Jaroše 1932/13</t>
  </si>
  <si>
    <t>Brno</t>
  </si>
  <si>
    <t>60200</t>
  </si>
  <si>
    <t>08671427</t>
  </si>
  <si>
    <t>Stavba</t>
  </si>
  <si>
    <t>01</t>
  </si>
  <si>
    <t>ASŘ+SKŘ+PBŘ+LPS</t>
  </si>
  <si>
    <t>02</t>
  </si>
  <si>
    <t>Celkem za stavbu</t>
  </si>
  <si>
    <t>CZK</t>
  </si>
  <si>
    <t>#POPS</t>
  </si>
  <si>
    <t>#POPO</t>
  </si>
  <si>
    <t>Popis objektu: 01 - Energetické úspory budovy E v Bílovecké nemocnici, a.s.</t>
  </si>
  <si>
    <t>#POPR</t>
  </si>
  <si>
    <t>Popis rozpočtu: 01 - ASŘ+SKŘ+PBŘ+LPS</t>
  </si>
  <si>
    <t>1</t>
  </si>
  <si>
    <t>Zemní práce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</si>
  <si>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</si>
  <si>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</si>
  <si>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</si>
  <si>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</si>
  <si>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</si>
  <si>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</si>
  <si>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</si>
  <si>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</si>
  <si>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</si>
  <si>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</si>
  <si>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</si>
  <si>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</si>
  <si>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</si>
  <si>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</si>
  <si>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</si>
  <si>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</si>
  <si>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</si>
  <si>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</si>
  <si>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</si>
  <si>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</si>
  <si>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</si>
  <si>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</si>
  <si>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723</t>
  </si>
  <si>
    <t>Vnitřní plynovod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</si>
  <si>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</si>
  <si>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</si>
  <si>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</si>
  <si>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</si>
  <si>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</si>
  <si>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</si>
  <si>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</si>
  <si>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</si>
  <si>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</si>
  <si>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</si>
  <si>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</si>
  <si>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</si>
  <si>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</si>
  <si>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</si>
  <si>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786</t>
  </si>
  <si>
    <t>Zastiňující technika</t>
  </si>
  <si>
    <t>M21</t>
  </si>
  <si>
    <t>Elektromontáže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</si>
  <si>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</si>
  <si>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</si>
  <si>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</si>
  <si>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</si>
  <si>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</si>
  <si>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</si>
  <si>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</si>
  <si>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</si>
  <si>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</si>
  <si>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</si>
  <si>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</si>
  <si>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</si>
  <si>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</si>
  <si>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</si>
  <si>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</si>
  <si>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</si>
  <si>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</si>
  <si>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</si>
  <si>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</si>
  <si>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</si>
  <si>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</si>
  <si>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</si>
  <si>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</si>
  <si>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</si>
  <si>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</si>
  <si>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</si>
  <si>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</si>
  <si>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</si>
  <si>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</si>
  <si>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</si>
  <si>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</si>
  <si>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m2</t>
  </si>
  <si>
    <t>RTS 23/ I</t>
  </si>
  <si>
    <t>Práce</t>
  </si>
  <si>
    <t>Běžná</t>
  </si>
  <si>
    <t>POL1_</t>
  </si>
  <si>
    <t>113106231R00</t>
  </si>
  <si>
    <t>Rozebrání dlažeb ze zámkové dlažby v kamenivu</t>
  </si>
  <si>
    <t>113108305R00</t>
  </si>
  <si>
    <t>Odstranění asfaltové vrstvy pl.do 50 m2, tl. 5 cm</t>
  </si>
  <si>
    <t>m</t>
  </si>
  <si>
    <t>139601102R00</t>
  </si>
  <si>
    <t>Ruční výkop jam, rýh a šachet v hornině tř. 3</t>
  </si>
  <si>
    <t>m3</t>
  </si>
  <si>
    <t>s přehozením nebo naložením</t>
  </si>
  <si>
    <t>POP</t>
  </si>
  <si>
    <t>162201102R00</t>
  </si>
  <si>
    <t>Vodorovné přemístění výkopku z hor.1-4 do 50 m</t>
  </si>
  <si>
    <t>POL1_1</t>
  </si>
  <si>
    <t>se složením na dočasnou deponii</t>
  </si>
  <si>
    <t>162701105R00</t>
  </si>
  <si>
    <t>Vodorovné přemístění výkopku z hor.1-4 do 10000 m</t>
  </si>
  <si>
    <t>se složením na skládku</t>
  </si>
  <si>
    <t>162701109R00</t>
  </si>
  <si>
    <t>Příplatek k vod. přemístění hor.1-4 za další 1 km</t>
  </si>
  <si>
    <t>167101101R00</t>
  </si>
  <si>
    <t>Nakládání výkopku z hor. 1 ÷ 4 v množství do 100 m3</t>
  </si>
  <si>
    <t>174101102R00</t>
  </si>
  <si>
    <t>Zásyp ruční se zhutněním</t>
  </si>
  <si>
    <t>181301101R00</t>
  </si>
  <si>
    <t>Rozprostření ornice, rovina, tl. do 10 cm do 500m2</t>
  </si>
  <si>
    <t>s přemístěním na místo potřeby</t>
  </si>
  <si>
    <t>199000002R00</t>
  </si>
  <si>
    <t>Poplatek za skládku horniny 1- 4</t>
  </si>
  <si>
    <t>180400020RA0</t>
  </si>
  <si>
    <t>Založení trávníku parkového, rovina, dodání osiva</t>
  </si>
  <si>
    <t>Agregovaná položka</t>
  </si>
  <si>
    <t>POL2_1</t>
  </si>
  <si>
    <t>10364200R</t>
  </si>
  <si>
    <t>Ornice pro pozemkové úpravy vč. dopravních nákladů</t>
  </si>
  <si>
    <t>SPCM</t>
  </si>
  <si>
    <t>RTS 22/ II</t>
  </si>
  <si>
    <t>Indiv</t>
  </si>
  <si>
    <t>Specifikace</t>
  </si>
  <si>
    <t>POL3_</t>
  </si>
  <si>
    <t>564851113R00</t>
  </si>
  <si>
    <t>564861111R00</t>
  </si>
  <si>
    <t>Podklad ze štěrkodrti po zhutnění tloušťky 20 cm</t>
  </si>
  <si>
    <t>572952111R00</t>
  </si>
  <si>
    <t>Vyspravení krytu po překopu asf.betonem tl.do 5 cm</t>
  </si>
  <si>
    <t>596215020R00</t>
  </si>
  <si>
    <t>Kladení zámkové dlažby tl. 6 cm do drtě tl. 3 cm</t>
  </si>
  <si>
    <t>596811111R00</t>
  </si>
  <si>
    <t>Kladení dlaždic kom.pro pěší, lože z kameniva těž.tl. 3cm</t>
  </si>
  <si>
    <t>59245601R</t>
  </si>
  <si>
    <t>602015187RT7</t>
  </si>
  <si>
    <t>Omítka na stěnách silikon zatíraná, zrnitost 2,0 mm</t>
  </si>
  <si>
    <t>602015191R00</t>
  </si>
  <si>
    <t>Podkladní nátěr stěn pod tenkovrstvé omítky</t>
  </si>
  <si>
    <t>620991011R00</t>
  </si>
  <si>
    <t>Přechodový profil parapet-ostění, s tkaninou</t>
  </si>
  <si>
    <t>kus</t>
  </si>
  <si>
    <t>620991121R00</t>
  </si>
  <si>
    <t>Zakrývání výplní vnějších otvorů z lešení</t>
  </si>
  <si>
    <t>622300141R00</t>
  </si>
  <si>
    <t>Montáž vyrovnávací vrstvy izolantem</t>
  </si>
  <si>
    <t>vyrovnání 30% plochy fasády z MV PV</t>
  </si>
  <si>
    <t>vyrovnání 30% fasády z MV KV</t>
  </si>
  <si>
    <t>622319837RV1</t>
  </si>
  <si>
    <t>Zatepl.systém,fasáda,min.desky PV 200 mm zakončený stěrkou s výztužnou tkaninou, vč. lišt</t>
  </si>
  <si>
    <t>vč. hmoždinek s ocel.šroubem 6ks/m2</t>
  </si>
  <si>
    <t>622315562R00</t>
  </si>
  <si>
    <t>Zateplovací systém, parapet, XPS tl. 20 mm, zakončený výztuž.stěrkou, vč. podparapetních lišt</t>
  </si>
  <si>
    <t>622319150RV1</t>
  </si>
  <si>
    <t>Povrchová úprava ostění stěrkou s výztužnou tkaninou, vč. roh. a okap.lišt</t>
  </si>
  <si>
    <t>622391112R00</t>
  </si>
  <si>
    <t>622391121R00</t>
  </si>
  <si>
    <t>622391122R00</t>
  </si>
  <si>
    <t>622300153R00</t>
  </si>
  <si>
    <t>Montáž okapního profilu</t>
  </si>
  <si>
    <t>622319021R00</t>
  </si>
  <si>
    <t>Zakládací sada ,zaklád+okap.profil , dle PKO</t>
  </si>
  <si>
    <t>622319031R00</t>
  </si>
  <si>
    <t>Těsnicí páska mezi sokl.profilem a soklovou deskou</t>
  </si>
  <si>
    <t>Dodávka a montáž těsnění.</t>
  </si>
  <si>
    <t>622401971RZ1</t>
  </si>
  <si>
    <t>Příplatek k omítce , zvýšení přilnavos. nátěrem penetračním</t>
  </si>
  <si>
    <t>622422311R00</t>
  </si>
  <si>
    <t>Oprava vnějších omítek vápen. hladk. II, do 30 %</t>
  </si>
  <si>
    <t>622473187R00</t>
  </si>
  <si>
    <t>Příplatek za okenní lištu (APU) - montáž</t>
  </si>
  <si>
    <t>622904121R00</t>
  </si>
  <si>
    <t>Ruční čištění ocelovým kartáčem</t>
  </si>
  <si>
    <t>622904212R00</t>
  </si>
  <si>
    <t>Očištění organických nečiistot z fasád slož.1-2</t>
  </si>
  <si>
    <t>Očištění od plísní, hub, mechů a řas. Nanesení odstraňovače, omytí povrchu tlakovou vodou s čističem.</t>
  </si>
  <si>
    <t>62231951RR00</t>
  </si>
  <si>
    <t>Izolace suterénu hydrofob. MV  tl. 120 mm, bez PÚ, vč. kotvení</t>
  </si>
  <si>
    <t>Vlastní</t>
  </si>
  <si>
    <t>Provětr.fasáda</t>
  </si>
  <si>
    <t>odvětrávacích profilů, systémové okapnice apod.</t>
  </si>
  <si>
    <t>Provětr.ostění</t>
  </si>
  <si>
    <t>Dodávka a montáž ostění provětrávané fasády z desek .</t>
  </si>
  <si>
    <t>R příplatek hmož.</t>
  </si>
  <si>
    <t>Příplatek za prodloužené hmoždinky v podlepení fasády</t>
  </si>
  <si>
    <t>28350229R</t>
  </si>
  <si>
    <t xml:space="preserve">Profil rohový s okapničkou </t>
  </si>
  <si>
    <t>283502854R</t>
  </si>
  <si>
    <t>2D začišťovací profil napojovací lišta s tkaninou, APU</t>
  </si>
  <si>
    <t>63150871R</t>
  </si>
  <si>
    <t>Deska fasádní izolační tl. 30 mm kolmé vlákno</t>
  </si>
  <si>
    <t>631515401R</t>
  </si>
  <si>
    <t>Deska fasádní minerální tl. 30 mm podélné vlákno</t>
  </si>
  <si>
    <t>632413120RT6</t>
  </si>
  <si>
    <t>Potěr ze SMS, ruční zpracování, tl. 20 mm rychletuhnoucí</t>
  </si>
  <si>
    <t>pod parapety</t>
  </si>
  <si>
    <t>916561111R00</t>
  </si>
  <si>
    <t>Osazení záhon.obrubníků do lože z C 12/15 s opěrou</t>
  </si>
  <si>
    <t>918101111R00</t>
  </si>
  <si>
    <t>Lože pod obrubníky nebo obruby dlažeb z C 12/15</t>
  </si>
  <si>
    <t>919735112R00</t>
  </si>
  <si>
    <t>Řezání stávajícího živičného krytu tl. 5 - 10 cm</t>
  </si>
  <si>
    <t>59217335R</t>
  </si>
  <si>
    <t>Obrubník zahradní v. 250 x 50 x 1000 mm šedý</t>
  </si>
  <si>
    <t>941941031R00</t>
  </si>
  <si>
    <t>Montáž lešení leh.řad.s podlahami,š.do 1 m, H 10 m</t>
  </si>
  <si>
    <t>Včetně kotvení lešení.</t>
  </si>
  <si>
    <t>941941191R00</t>
  </si>
  <si>
    <t>Příplatek za každý měsíc použití lešení k pol.1031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</si>
  <si>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</si>
  <si>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</si>
  <si>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</si>
  <si>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</si>
  <si>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</si>
  <si>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</si>
  <si>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</si>
  <si>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</si>
  <si>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952902110R00</t>
  </si>
  <si>
    <t>909      R00</t>
  </si>
  <si>
    <t>Hzs-nezmeritelne stavebni prace</t>
  </si>
  <si>
    <t>h</t>
  </si>
  <si>
    <t>Prav.M</t>
  </si>
  <si>
    <t>HZS</t>
  </si>
  <si>
    <t>POL10_</t>
  </si>
  <si>
    <t>demontáž a zpětná montáž prvků na fasádě ( tabulek, konzol, svítidel, mřížek, kabeláže apod.)</t>
  </si>
  <si>
    <t>967031142R00</t>
  </si>
  <si>
    <t>Přisekání parapetů</t>
  </si>
  <si>
    <t>978015241R00</t>
  </si>
  <si>
    <t>Otlučení omítek vnějších MVC v složit.1-4 do 30 %</t>
  </si>
  <si>
    <t>978015291R00</t>
  </si>
  <si>
    <t>Otlučení omítek vnějších MVC v složit.1-4 do 100 %</t>
  </si>
  <si>
    <t>999281211R00</t>
  </si>
  <si>
    <t>Přesun hmot, opravy vněj. plášťů výšky do 25 m</t>
  </si>
  <si>
    <t>t</t>
  </si>
  <si>
    <t>Přesun hmot</t>
  </si>
  <si>
    <t>POL7_</t>
  </si>
  <si>
    <t>712400831RT3</t>
  </si>
  <si>
    <t>Odstranění povlakové krytiny střech do 30°, 1 vrstva z ploch jednotlivě nad 20 m2</t>
  </si>
  <si>
    <t>713111221R00</t>
  </si>
  <si>
    <t>Montáž parozábrany, zavěšeného podhledu s přelepením spojů</t>
  </si>
  <si>
    <t>vč. systém.pásek</t>
  </si>
  <si>
    <t>713111273RS2</t>
  </si>
  <si>
    <t>Provedení utěsnění styku s jinou konstrukce pěnovou páskou a lištou včetně pásky a dřevěné lišty 30x50 mm</t>
  </si>
  <si>
    <t>713101121R00</t>
  </si>
  <si>
    <t>Odstranění tepelné izolace stropů a podhledů, volně uložené, z desek minerálních, tl. do 100 mm</t>
  </si>
  <si>
    <t>631508605R</t>
  </si>
  <si>
    <t>67352454R</t>
  </si>
  <si>
    <t>Fólie Al 170g, parotěsná</t>
  </si>
  <si>
    <t>Čtyřvrstvá fólie. Na dvě vrstvy polyetylenu vyztužené PE mřížkou je celoplošně nanesena hliníková fólie.</t>
  </si>
  <si>
    <t>998713102R00</t>
  </si>
  <si>
    <t>Přesun hmot pro izolace tepelné, výšky do 12 m</t>
  </si>
  <si>
    <t>odkouření</t>
  </si>
  <si>
    <t>Nadstavení odkouření plyn.kotle DN 100 PVC vč. ochranné mřížky</t>
  </si>
  <si>
    <t>762341210R00</t>
  </si>
  <si>
    <t>Montáž bednění střech rovných, prkna hrubá na sraz</t>
  </si>
  <si>
    <t>762342203RT4</t>
  </si>
  <si>
    <t>Montáž laťování střech, vzdálenost latí 22 - 36 cm včetně dodávky řeziva, impreg.latě 4/6 cm</t>
  </si>
  <si>
    <t>762341811R00</t>
  </si>
  <si>
    <t>Demontáž bednění střech rovných z prken hrubých</t>
  </si>
  <si>
    <t>762395000R00</t>
  </si>
  <si>
    <t>Spojovací a ochranné prostředky pro střechy</t>
  </si>
  <si>
    <t>762911121R00</t>
  </si>
  <si>
    <t xml:space="preserve">Impregnace řeziva tlakovakuová </t>
  </si>
  <si>
    <t>60510991R</t>
  </si>
  <si>
    <t>Prkna</t>
  </si>
  <si>
    <t>998762102R00</t>
  </si>
  <si>
    <t>Přesun hmot pro tesařské konstrukce, výšky do 12 m</t>
  </si>
  <si>
    <t>763611231R00</t>
  </si>
  <si>
    <t>Montáž bednění střech z desek nad tl.18 mm,sraz,šroubo.</t>
  </si>
  <si>
    <t>vč. spojovacích prostředků</t>
  </si>
  <si>
    <t>763611232R00</t>
  </si>
  <si>
    <t>Montáž bednění střech z desek nad tl.18 mm,P+D,šroubo.</t>
  </si>
  <si>
    <t>5959201R</t>
  </si>
  <si>
    <t>Deska hydrofobizovaná</t>
  </si>
  <si>
    <t>60726017.AR</t>
  </si>
  <si>
    <t>Deska dřevoštěpková OSB 3 nebroušená 4PD, tl. 25 mm</t>
  </si>
  <si>
    <t>998763101R00</t>
  </si>
  <si>
    <t>Přesun hmot pro dřevostavby, výšky do 12 m</t>
  </si>
  <si>
    <t>764311294R00</t>
  </si>
  <si>
    <t xml:space="preserve">Montáž krytiny hladké, šablony </t>
  </si>
  <si>
    <t>Včetně spojovacích prostředků. Bez dodávky šablon.</t>
  </si>
  <si>
    <t>764817150RT2</t>
  </si>
  <si>
    <t>764919221R00</t>
  </si>
  <si>
    <t>M. oplech. okapů z lak. plechů na šikmé střeše</t>
  </si>
  <si>
    <t>764819212R00</t>
  </si>
  <si>
    <t>včetně kolena,ramínek, objímky, spojovacího materiálu a zednické výpomoci.</t>
  </si>
  <si>
    <t>764815212R00</t>
  </si>
  <si>
    <t>včetně háku, čela a spojky.</t>
  </si>
  <si>
    <t>764815810R00</t>
  </si>
  <si>
    <t>764901317R00</t>
  </si>
  <si>
    <t>Pás větrací hřebene</t>
  </si>
  <si>
    <t>vč. dodávky</t>
  </si>
  <si>
    <t>764919931R00</t>
  </si>
  <si>
    <t>Montáž hřebene střechy z lakovaného plechu</t>
  </si>
  <si>
    <t>764816140RT3</t>
  </si>
  <si>
    <t>764311822R00</t>
  </si>
  <si>
    <t>Demontáž krytiny plechové, nad 25 m2, do 30°</t>
  </si>
  <si>
    <t>764322830R00</t>
  </si>
  <si>
    <t>Demontáž oplechování okapů, TK, rš 400 mm, do 30°</t>
  </si>
  <si>
    <t>764331830R00</t>
  </si>
  <si>
    <t>Demontáž lemování zdí, rš 250 a 330 mm, do 30°</t>
  </si>
  <si>
    <t>764351836R00</t>
  </si>
  <si>
    <t>Demontáž háků, sklon do 30°</t>
  </si>
  <si>
    <t>764352810R00</t>
  </si>
  <si>
    <t>Demontáž žlabů půlkruh. rovných, rš 330 mm, do 30°</t>
  </si>
  <si>
    <t>764359810R00</t>
  </si>
  <si>
    <t>Demontáž kotlíku kónického, sklon do 30°</t>
  </si>
  <si>
    <t>764362810R00</t>
  </si>
  <si>
    <t>Demontáž střešního okna, hladká krytina, do 30°</t>
  </si>
  <si>
    <t>764393830R00</t>
  </si>
  <si>
    <t>Demontáž hřebene střechy, rš do 400 mm, do 30°</t>
  </si>
  <si>
    <t>764410850R00</t>
  </si>
  <si>
    <t>Demontáž oplechování parapetů,rš od 100 do 330 mm</t>
  </si>
  <si>
    <t>764421870R00</t>
  </si>
  <si>
    <t>Demontáž oplechování říms,rš od 400 do 500 mm</t>
  </si>
  <si>
    <t>764430810R00</t>
  </si>
  <si>
    <t>Demontáž oplechování zdí, rš do 250 mm</t>
  </si>
  <si>
    <t>764454801R00</t>
  </si>
  <si>
    <t>Demontáž odpadních trub kruhových, D 75 a 100 mm</t>
  </si>
  <si>
    <t>765312386R00</t>
  </si>
  <si>
    <t>Pás ochranný větrací perforovaný okapní</t>
  </si>
  <si>
    <t>Dodávka a montáž ochranného okapního pásu.</t>
  </si>
  <si>
    <t>76481265RRT3</t>
  </si>
  <si>
    <t>76481711RRT2</t>
  </si>
  <si>
    <t>76481712RR00</t>
  </si>
  <si>
    <t>R okap1</t>
  </si>
  <si>
    <t>D+M Okapní plech pod folii ke krytině</t>
  </si>
  <si>
    <t>R okap2</t>
  </si>
  <si>
    <t>D+M Okapní plech ke krytině</t>
  </si>
  <si>
    <t>R propojení</t>
  </si>
  <si>
    <t>Propojení okapních svodů  v patě do stávajícího vedení</t>
  </si>
  <si>
    <t>R střešní prvky</t>
  </si>
  <si>
    <t>D+M Střešních prvků, komínků, prostupů apod.</t>
  </si>
  <si>
    <t>soubor</t>
  </si>
  <si>
    <t xml:space="preserve">R vyhřívání </t>
  </si>
  <si>
    <t>Vyhřívání žlabů a svodů, vč. příslušenství</t>
  </si>
  <si>
    <t>R zachytávač</t>
  </si>
  <si>
    <t>D+M Sněhový zachytávač vč. příslušenství</t>
  </si>
  <si>
    <t>Demontáž střešních prvků, komínků, sněhových zachytávačů apod.</t>
  </si>
  <si>
    <t>553453101R</t>
  </si>
  <si>
    <t>553453300R</t>
  </si>
  <si>
    <t>vč. příslušenství</t>
  </si>
  <si>
    <t>553453620R</t>
  </si>
  <si>
    <t xml:space="preserve">Držák hřebenáče perforovaný </t>
  </si>
  <si>
    <t>998764102R00</t>
  </si>
  <si>
    <t>Přesun hmot pro klempířské konstr., výšky do 12 m</t>
  </si>
  <si>
    <t>765799313R00</t>
  </si>
  <si>
    <t>Montáž fólie na bednění přibitím, přelepení spojů</t>
  </si>
  <si>
    <t>včetně spojovacích prostředků.</t>
  </si>
  <si>
    <t>67352180R</t>
  </si>
  <si>
    <t xml:space="preserve">Fólie hydroizolační difuzní </t>
  </si>
  <si>
    <t>67352215R</t>
  </si>
  <si>
    <t>Fólie kašírovaná pro plechové střechy</t>
  </si>
  <si>
    <t>998765102R00</t>
  </si>
  <si>
    <t>Přesun hmot pro krytiny tvrdé, výšky do 12 m</t>
  </si>
  <si>
    <t>766601211R00</t>
  </si>
  <si>
    <t>Těsnění okenní spáry, ostění, PT fólie+ PP páska</t>
  </si>
  <si>
    <t>Instalace a dodávka parotěsné okenní fólie a paropropustné expanzní pásky.</t>
  </si>
  <si>
    <t>766711021R00</t>
  </si>
  <si>
    <t>Montáž vstupních dveří s vypěněním</t>
  </si>
  <si>
    <t>Montáž plastových dveří včetně dodávky a montáže PU pěny.</t>
  </si>
  <si>
    <t>OS01</t>
  </si>
  <si>
    <t>D+M Okno střešní 450/500mm dřevěné, vč. lemování a příslušenství</t>
  </si>
  <si>
    <t>D02</t>
  </si>
  <si>
    <t>998766202R00</t>
  </si>
  <si>
    <t>Přesun hmot pro truhlářské konstr., výšky do 12 m</t>
  </si>
  <si>
    <t>R dmtž stříšek</t>
  </si>
  <si>
    <t>Demontáž zastřešení vstupů š.950mm, kov.kce + sklo</t>
  </si>
  <si>
    <t>713511371R00</t>
  </si>
  <si>
    <t>Nátěr protipožární třívrstvý ocel.kcí</t>
  </si>
  <si>
    <t>783201811R00</t>
  </si>
  <si>
    <t>Odstranění nátěrů z kovových konstrukcí oškrábáním</t>
  </si>
  <si>
    <t>783904811R00</t>
  </si>
  <si>
    <t>Odrezivění kovových konstrukcí</t>
  </si>
  <si>
    <t>786622211RT2</t>
  </si>
  <si>
    <t>Žaluzie horizontální vnitřní AL lamely bílé včetně dodávky žaluzie</t>
  </si>
  <si>
    <t>998786102R00</t>
  </si>
  <si>
    <t>Přesun hmot pro zastiň. techniku, výšky do 12 m</t>
  </si>
  <si>
    <t>210020951R00</t>
  </si>
  <si>
    <t>Tabulka výstražná ( Za bouřky nepřistupuj!  Nedotýkej se!)</t>
  </si>
  <si>
    <t>650811112R00</t>
  </si>
  <si>
    <t>Demontáž vodiče svodového do D 10 mm vč. podpěr</t>
  </si>
  <si>
    <t>650811171R00</t>
  </si>
  <si>
    <t>Demontáž ochranného úhelníku</t>
  </si>
  <si>
    <t>979011111R00</t>
  </si>
  <si>
    <t>Svislá doprava suti a vybour. hmot za 2.NP a 1.PP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</si>
  <si>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</si>
  <si>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</si>
  <si>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</si>
  <si>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</si>
  <si>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</si>
  <si>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979082121R00</t>
  </si>
  <si>
    <t>Příplatek k vnitrost. dopravě suti za dalších 5 m</t>
  </si>
  <si>
    <t>979990107R00</t>
  </si>
  <si>
    <t>Poplatek za skládku suti</t>
  </si>
  <si>
    <t>979990121R00</t>
  </si>
  <si>
    <t>Poplatek za uložení suti - asfaltové pásy</t>
  </si>
  <si>
    <t>979011121R00</t>
  </si>
  <si>
    <t>Příplatek za každé další podlaží</t>
  </si>
  <si>
    <t>POL1_0</t>
  </si>
  <si>
    <t>979082111R00</t>
  </si>
  <si>
    <t>Vnitrostaveništní doprava suti do 10 m</t>
  </si>
  <si>
    <t>Přesun suti</t>
  </si>
  <si>
    <t>POL8_</t>
  </si>
  <si>
    <t>004111010R</t>
  </si>
  <si>
    <t>Ekologický dozor ( 4 kontroly)</t>
  </si>
  <si>
    <t>Soubor</t>
  </si>
  <si>
    <t>VRN</t>
  </si>
  <si>
    <t>POL99_8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</si>
  <si>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</si>
  <si>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</si>
  <si>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</si>
  <si>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</si>
  <si>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</si>
  <si>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POL99_0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</si>
  <si>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</si>
  <si>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 Zřízení ochranných stříšek nad vstupy.</t>
  </si>
  <si>
    <t>005121020R</t>
  </si>
  <si>
    <t xml:space="preserve">Provoz zařízení staveniště 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</si>
  <si>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</si>
  <si>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</si>
  <si>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</si>
  <si>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</si>
  <si>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</si>
  <si>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( zatravnění, ornice)  a úklid ploch, na kterých bylo zařízení staveniště provozováno.</t>
  </si>
  <si>
    <t>Náklady zhotovitele spojené s kompletní likvidací zařízení staveniště vč. uvedení všech dotčených ploch a zařízení do bezvadného stavu.</t>
  </si>
  <si>
    <t>005124010R</t>
  </si>
  <si>
    <t>Koordinační činnost</t>
  </si>
  <si>
    <t>Koordinace stavebních a technologických dodávek stavby.</t>
  </si>
  <si>
    <t>Náklady zhotovitele související se zajištěním a provedením kompletního díla dle PD a souvisejících dokladů.</t>
  </si>
  <si>
    <t>Koordinovat práce poddodavatelů na základě projektu, provádění věcné a cenové kontroly vč. přejímky a zajištění plnění dílčích termínů dodávek.</t>
  </si>
  <si>
    <t>00512401RT</t>
  </si>
  <si>
    <t>Kompletační činnost</t>
  </si>
  <si>
    <t>Zajištění a projednání všech nezbytných úkonů, inženýringu a administrativy pro stavbu.</t>
  </si>
  <si>
    <t>Jednání s dotčenými institucemi, s dotčenými orgány státní správy a samosprávy.</t>
  </si>
  <si>
    <t>Součinnost s ostatními zúčastněnými stranami.</t>
  </si>
  <si>
    <t>Technická řešení - návrh a projednání nutných, odchylek a změn oproti PD zjišť.v průběhu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</si>
  <si>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</si>
  <si>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</si>
  <si>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</si>
  <si>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</si>
  <si>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</si>
  <si>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</si>
  <si>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</si>
  <si>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</si>
  <si>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</si>
  <si>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00512101RR</t>
  </si>
  <si>
    <t>Příprava staveniště</t>
  </si>
  <si>
    <t>Náklady zhotovitele spojené s ochranou dřevin, stromů, porostů a vegetačních ploch při stavebních pracích dle ČSN 83 9061 po celou dobu výstavby.</t>
  </si>
  <si>
    <t>016</t>
  </si>
  <si>
    <t>Zpracování fotodokumentace stavu zájmového území  v elektronické podobě</t>
  </si>
  <si>
    <t>A) Fotodokumentace stávajícího stavu před zahájením stavebních prací.</t>
  </si>
  <si>
    <t>B) Fotodokumentace průběhu realizace předkládaná při fakturaci.</t>
  </si>
  <si>
    <t>C) Fotodokumentace dokončeného díla.</t>
  </si>
  <si>
    <t>R podr.rozvaděč</t>
  </si>
  <si>
    <t>Podružný rozvaděč - systém energetického managementu pro evidenci dat o spotřebě všech druhů energií a ostatních médií</t>
  </si>
  <si>
    <t>R ZK fasáda</t>
  </si>
  <si>
    <t>Výtažné a odtrhové zkoušky pro provedení zateplení fasády</t>
  </si>
  <si>
    <t>R-měření radonu</t>
  </si>
  <si>
    <t>Měření radonu v objektu</t>
  </si>
  <si>
    <t>R-příplatek recyklace</t>
  </si>
  <si>
    <t>Příplatek za splnění podmínky výzvy dotace ( 70% stavebního a demoličního odpadu musí být připraveno k opětovnému použití nebo recyklaci)</t>
  </si>
  <si>
    <t>R-vyregulování OS</t>
  </si>
  <si>
    <t>Vyregulování otopné soustavy</t>
  </si>
  <si>
    <t>END</t>
  </si>
  <si>
    <t>O4-žaluzie</t>
  </si>
  <si>
    <t>O5-žaluzie</t>
  </si>
  <si>
    <t>O6-žaluzie</t>
  </si>
  <si>
    <t>998786202R00</t>
  </si>
  <si>
    <t>23/062</t>
  </si>
  <si>
    <t>Studie stavebně technologického řešení</t>
  </si>
  <si>
    <t>Stupeň:</t>
  </si>
  <si>
    <t>Bílovecká nemocnice , a.s</t>
  </si>
  <si>
    <t>Dodavatel:</t>
  </si>
  <si>
    <t>Zpracovatel:</t>
  </si>
  <si>
    <t>Popis stavby: 23/062 - Energetické úspory budovy E v Bílovecké nemocnici, a.s.</t>
  </si>
  <si>
    <t>Žlab betonový D400 s podelným vtokem</t>
  </si>
  <si>
    <t>Geotextilie 300G</t>
  </si>
  <si>
    <t>Podklad ze štěrkodrti po zhutnění tloušťky 10 cm</t>
  </si>
  <si>
    <t>Příplatek za počet hmoždinek 12 ks/m2</t>
  </si>
  <si>
    <t>Příplatek za plast.hmoždinky s ocel.šroubem 12 ks/m2</t>
  </si>
  <si>
    <t>Příplatek za hmoždinky s ocel.šroubem 12 ks/m2</t>
  </si>
  <si>
    <t xml:space="preserve">Čištění zametáním </t>
  </si>
  <si>
    <t>kpl</t>
  </si>
  <si>
    <t>Odstranění dveřích dřevěných</t>
  </si>
  <si>
    <t>odstranění části římsy - řezáním</t>
  </si>
  <si>
    <t>elektro vedení pro venkovní žalizie, vč. Jištění a revize</t>
  </si>
  <si>
    <t>kontrola stavu ocelové konstrukce včetně odborné zprávy (konstrukce, svary atd.)</t>
  </si>
  <si>
    <t>Oplechování říms s okapničkou z lakovaného Pz plechu min. tl. 0,6mm, rš 360 mm RAL 7016</t>
  </si>
  <si>
    <t>Dodávka a montáž dřevěných trámu dle projektu 2 x 120/300- 6400, 20 x 120/240 - 4500, včetně kotvení, podkladů a přichycení původních trámu nesoucí podhled</t>
  </si>
  <si>
    <t>příprava pro montáž hromosvodů - prostupy</t>
  </si>
  <si>
    <t>prostup pro FVE</t>
  </si>
  <si>
    <t>Zajištění funkčního díla -chybějící položky rozpočtu, aby bylo předáno a doděláno funkční dílo bez vad a nedodělků</t>
  </si>
  <si>
    <t>Oplechování zdí (atik) z lak.Pz plechu min. tl. 0,6mm, rš 500 mm RAL 7016</t>
  </si>
  <si>
    <t>Odpadní trouby kruhové z lak.Pz plechu, D 100 mm RAL 7016</t>
  </si>
  <si>
    <t>Žlab podokapní půlkruh.z lak.Pz plechu, rš 330 mm RAL 7016</t>
  </si>
  <si>
    <t>Kotlík žlabový oválný z lak. Pz plechu, 330/100 mmRAL 7016</t>
  </si>
  <si>
    <t>Oplechování parapetů, lakovaný Pz plech min. tl. 0,6mm, rš 400 mm lepení plnoplošné RAL 7016 (přesah 20-30 mm)</t>
  </si>
  <si>
    <t>Oplechování zdí (atik) z lak.Pz plechu min. tl. 0,6mm, rš 170 mm RAL 7016</t>
  </si>
  <si>
    <t>Oplechování zdí (atik) z lak.Pz plechu min. tl. 0,6mm, rš 200 mm RAL 7016</t>
  </si>
  <si>
    <t>Krytina z ocel.Pz lak plechu, falcovaná RAL 7016 včetně doplňků, kotvení, tl. 0,5</t>
  </si>
  <si>
    <t>Hřebenáč, dl. 1980mm, systémový prvek ke střešní krytině RAL 7016</t>
  </si>
  <si>
    <t>M+D + půjčení stavebního výtahu</t>
  </si>
  <si>
    <t>elektro vedení pro ex. osvětlení, vč. Jištění a revize</t>
  </si>
  <si>
    <t>Opatření proti zatečení atm. Srážek v průběhu stavebních úprav</t>
  </si>
  <si>
    <t>List obsahuje:</t>
  </si>
  <si>
    <t>1) Krycí list soupisu</t>
  </si>
  <si>
    <t>2) Rekapitulace</t>
  </si>
  <si>
    <t>3) Soupis prací</t>
  </si>
  <si>
    <t>KRYCÍ LIST SOUPISU</t>
  </si>
  <si>
    <t>STAVEBNÍ ÚPRAVY - SNÍŽENÍ ENERGETICKÉ NÁROČNOSTI  - BUDOVA "E"</t>
  </si>
  <si>
    <t>Objekt:</t>
  </si>
  <si>
    <t>BÍLOVECKÁ NEMOCNICE, a.s.</t>
  </si>
  <si>
    <t>Soupis:</t>
  </si>
  <si>
    <t>D1.4 TPS ochrana před bleskem</t>
  </si>
  <si>
    <t xml:space="preserve">Při použití této dokumentace se předpokládá, že účastníci výběrového řízení budou na potřebné odborné úrovni, nezbytné k dopracování nezbytné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chybějící položky v cenové nabídce, které budou potřebné pro realizaci díla, plně odpovídá účastník výběrového řízení. Souhlas s výše uvedeným vyjadřuje každý účastník výběrového řízení podáním cenové nabídky.  </t>
  </si>
  <si>
    <t>KSO:</t>
  </si>
  <si>
    <t>CC-CZ:</t>
  </si>
  <si>
    <t>Místo:</t>
  </si>
  <si>
    <t>17. listopadu 538/57, 743 01 Bílovec</t>
  </si>
  <si>
    <t>Datum:</t>
  </si>
  <si>
    <t>Zadavatel:</t>
  </si>
  <si>
    <t>IČ:</t>
  </si>
  <si>
    <t>Uchazeč:</t>
  </si>
  <si>
    <t>Poznámka:</t>
  </si>
  <si>
    <t>Cena bez DPH</t>
  </si>
  <si>
    <t>Základ daně</t>
  </si>
  <si>
    <t>základní</t>
  </si>
  <si>
    <t>snížená</t>
  </si>
  <si>
    <t>zákl. přenesená</t>
  </si>
  <si>
    <t>sníž. přenesená</t>
  </si>
  <si>
    <t>nulová</t>
  </si>
  <si>
    <t>M - Práce a dodávky M</t>
  </si>
  <si>
    <t>OST - Ostatní</t>
  </si>
  <si>
    <t>PO - Pozemní objekty</t>
  </si>
  <si>
    <t>Elektroinstalace_Rozpočet</t>
  </si>
  <si>
    <t>Typ</t>
  </si>
  <si>
    <t>Kód</t>
  </si>
  <si>
    <t>Popis</t>
  </si>
  <si>
    <t>D</t>
  </si>
  <si>
    <t>M</t>
  </si>
  <si>
    <t>Práce a dodávky M</t>
  </si>
  <si>
    <t>Hromosvod</t>
  </si>
  <si>
    <t>K</t>
  </si>
  <si>
    <t>743621110</t>
  </si>
  <si>
    <t>Montáž hromosvodného vedení svodových drátů nebo lan s podpěrami, D do 10 mm</t>
  </si>
  <si>
    <t>Dehn 819137</t>
  </si>
  <si>
    <t>3501</t>
  </si>
  <si>
    <t>Vodič Cu, ekvivalent s ≤ 90 cm</t>
  </si>
  <si>
    <t>Dehn 819132</t>
  </si>
  <si>
    <t>3502</t>
  </si>
  <si>
    <t>Vodič Cu, ekvivalent s&lt;75cm</t>
  </si>
  <si>
    <t>Dehn 275259</t>
  </si>
  <si>
    <t>3503</t>
  </si>
  <si>
    <t>Držák vedení pro uložení na stěnu, s příložkou se dvěma šrouby. Nerez, závit M8, rozsah držáku 20/27mm</t>
  </si>
  <si>
    <t>ks</t>
  </si>
  <si>
    <t>7430</t>
  </si>
  <si>
    <t>Montáž sady připojovacích prvků pro zakončení svod - jímač</t>
  </si>
  <si>
    <t>Dehn 819147</t>
  </si>
  <si>
    <t>3504</t>
  </si>
  <si>
    <t>Sada připojovacích prvků pro vodič Cu Ø 27 mm. Zakončení Svod - jímač</t>
  </si>
  <si>
    <t>74362200</t>
  </si>
  <si>
    <t>Montáž hromosvodného vedení svorek se 3 a více šrouby</t>
  </si>
  <si>
    <t>3505</t>
  </si>
  <si>
    <t>Svorka pro řízení elektrického pole Cu vodiče, nerez</t>
  </si>
  <si>
    <t>3506</t>
  </si>
  <si>
    <t>Svorka zkušební, nerez 200kA, 16/10mm</t>
  </si>
  <si>
    <t>743631500</t>
  </si>
  <si>
    <t>Montáž jímacích tyčí délky do 5 m</t>
  </si>
  <si>
    <t>Dehn 105320</t>
  </si>
  <si>
    <t>3507</t>
  </si>
  <si>
    <t>Jímací stožár středový, skladájící se z podpůrné trubky GFK délky 3,5m a jímací tyče nerez 10mm o délce 0,465m. Podpůrná trubka s vnitřním připojením a vnitřní pružinovou PA svorkou. Pro vodiče Cu, ekvivalent s ≤ 90 cm</t>
  </si>
  <si>
    <t>Dehn 105330</t>
  </si>
  <si>
    <t>3508</t>
  </si>
  <si>
    <t>Jímací stožár krajní, skladájící se z podpůrné trubky GFK délky 3,2m a jímací tyče Al 10mm o délce 0,765m. Podpůrná trubka s vnitřním připojením a vnitřní pružinovou PA svorkou. Pro vodiče Cu, ekvivalent s ≤ 75 cm</t>
  </si>
  <si>
    <t>743631600</t>
  </si>
  <si>
    <t>Montáž držáků jímacích tyčí</t>
  </si>
  <si>
    <t>Dehn 105342</t>
  </si>
  <si>
    <t>3509</t>
  </si>
  <si>
    <t>Držák trubky GFK s příložkou pro upevnění k ocelovému vazníku</t>
  </si>
  <si>
    <t>3510</t>
  </si>
  <si>
    <t>Montážní příslušenství pro montáž vodičů HVI (odizolovací nástroje a nože apod.) viz výše uvedené položky</t>
  </si>
  <si>
    <t>7431</t>
  </si>
  <si>
    <t>Montáž štítku</t>
  </si>
  <si>
    <t>3511</t>
  </si>
  <si>
    <t>Štítek na vývody</t>
  </si>
  <si>
    <t>7432</t>
  </si>
  <si>
    <t>Pořízení fotodokumentace během výstavby</t>
  </si>
  <si>
    <t>7433</t>
  </si>
  <si>
    <t>Revize hromosvodu</t>
  </si>
  <si>
    <t>Pomocné stavební práce</t>
  </si>
  <si>
    <t>4601</t>
  </si>
  <si>
    <t>Průvrt stěnou pro protažení vodiče pod střechou směrem k fasádě - cca 60cm</t>
  </si>
  <si>
    <t>OST</t>
  </si>
  <si>
    <t>Ostatní</t>
  </si>
  <si>
    <t>Vedlejší rozpočtové náklady</t>
  </si>
  <si>
    <t>Doprava osob a materiálu, použití montážních mechanismů, plošin, lešení apod.</t>
  </si>
  <si>
    <t>Dozbrojení hlavního rozváděče o kombinovaný SPD typ 1+2 na přívodu</t>
  </si>
  <si>
    <t>03</t>
  </si>
  <si>
    <t>Zařízení a zabezpečení staveniště</t>
  </si>
  <si>
    <t>045002000</t>
  </si>
  <si>
    <t>Kompletační a koordinační činnost</t>
  </si>
  <si>
    <t>04</t>
  </si>
  <si>
    <t>Zajištění dokladů, nutných pro uvedení stavby do užívání</t>
  </si>
  <si>
    <t>05</t>
  </si>
  <si>
    <t>Zajištění nezbytných dokladů a podkladů a uvedení zařízení do provozu</t>
  </si>
  <si>
    <t>013334000</t>
  </si>
  <si>
    <t>Zajištění potřebné realizační, výrobně technické, montážní, či dílenské dokumentace</t>
  </si>
  <si>
    <t>013254000</t>
  </si>
  <si>
    <t>Zajištění dokumentace skutečného provedení stavby</t>
  </si>
  <si>
    <t>06</t>
  </si>
  <si>
    <t>Případná poradenská a konzultační činnost projektanta elektro</t>
  </si>
  <si>
    <t>Hodinové zúčtovací sazby</t>
  </si>
  <si>
    <t>HZS 030</t>
  </si>
  <si>
    <t>Přípravné a pomocné práce mimo specifikaci</t>
  </si>
  <si>
    <t>hodin</t>
  </si>
  <si>
    <t>HROMOSVOD</t>
  </si>
  <si>
    <t>vstupní Krycí stříka - ocelová konstrukce POZINK, obalená hydrofobními deskami vhodnými do ex. Spáry budou přelepané proti vniknutí hmyzu. Kotvení na nerez vrutech do země. Rozměry dle výkresu položka všetně montáže a komplet kotvení</t>
  </si>
  <si>
    <t>Ostění a nadpraží z hydrofob. desek  vč. doplňků a veškerého příslušenství ral 6025</t>
  </si>
  <si>
    <t>Provětr.fasáda z hydrofob.desek, tkanina proti vodě, Al systém.konstrukce, vč. doplňků a veškerého příslušenství RAL 6025</t>
  </si>
  <si>
    <t>Popis rozpočtu: 02 - HROMOSVOD</t>
  </si>
  <si>
    <t>stříkana PIR izolace (0,035) tl. 300 mm vč, montáže</t>
  </si>
  <si>
    <t>Dlaždice betonová 60x60x5 cm šedá</t>
  </si>
  <si>
    <t>fošny 300x50 - provizorní pochůzí konsstrukce pro provedení zateplení včetně montáže</t>
  </si>
  <si>
    <t>Dveře vstupní hliníkové 2kř. 1550x2100mm, vč. příslušenství</t>
  </si>
  <si>
    <t>D+M Exterierová okenní žaluzie z hliník lamel pro okno 2100x1440mm, el ovládání, vč. příslušenství (ovladač ruční)</t>
  </si>
  <si>
    <t>D+M Exterierová okenní žaluzie z hliník lamel pro okno 1350x1450mm,  el. ovládání, vč. příslušenství  (ovladač ruční)</t>
  </si>
  <si>
    <t>D+M Exterierová okenní žaluzie z hliník lamel pro okno 2100x1450mm,  el. ovládání, vč. příslušenství  (ovladač ruční)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</si>
</sst>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%"/>
    <numFmt numFmtId="166" formatCode="#,##0.000"/>
  </numFmts>
  <fonts count="3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1"/>
      <color indexed="8"/>
      <name val="Calibri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color indexed="12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sz val="10"/>
      <color indexed="53"/>
      <name val="Trebuchet MS"/>
      <family val="2"/>
      <charset val="238"/>
    </font>
    <font>
      <sz val="9"/>
      <name val="Trebuchet MS"/>
      <family val="2"/>
      <charset val="238"/>
    </font>
    <font>
      <sz val="11"/>
      <name val="Times New Roman"/>
      <family val="1"/>
      <charset val="238"/>
    </font>
    <font>
      <b/>
      <sz val="10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b/>
      <sz val="10"/>
      <color indexed="10"/>
      <name val="Trebuchet MS"/>
      <family val="2"/>
      <charset val="238"/>
    </font>
    <font>
      <sz val="9"/>
      <color indexed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i/>
      <sz val="8"/>
      <color indexed="12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8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20" fillId="0" borderId="0" applyNumberFormat="0" applyFill="0" applyBorder="0" applyAlignment="0" applyProtection="0"/>
  </cellStyleXfs>
  <cellXfs count="3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6" xfId="0" applyFill="1" applyBorder="1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 shrinkToFit="1"/>
    </xf>
    <xf numFmtId="4" fontId="14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0" fontId="16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0" fontId="0" fillId="3" borderId="9" xfId="0" applyFill="1" applyBorder="1" applyAlignment="1">
      <alignment horizontal="left" vertical="center" indent="1"/>
    </xf>
    <xf numFmtId="0" fontId="0" fillId="0" borderId="17" xfId="0" applyBorder="1" applyAlignment="1">
      <alignment horizontal="left" vertical="top" indent="1"/>
    </xf>
    <xf numFmtId="0" fontId="14" fillId="0" borderId="27" xfId="0" applyFont="1" applyBorder="1" applyAlignment="1">
      <alignment vertical="top"/>
    </xf>
    <xf numFmtId="49" fontId="14" fillId="0" borderId="18" xfId="0" applyNumberFormat="1" applyFont="1" applyBorder="1" applyAlignment="1">
      <alignment vertical="top"/>
    </xf>
    <xf numFmtId="49" fontId="14" fillId="0" borderId="18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center" vertical="top" shrinkToFit="1"/>
    </xf>
    <xf numFmtId="164" fontId="14" fillId="0" borderId="18" xfId="0" applyNumberFormat="1" applyFont="1" applyBorder="1" applyAlignment="1">
      <alignment vertical="top" shrinkToFit="1"/>
    </xf>
    <xf numFmtId="4" fontId="14" fillId="0" borderId="18" xfId="0" applyNumberFormat="1" applyFont="1" applyBorder="1" applyAlignment="1">
      <alignment vertical="top" shrinkToFit="1"/>
    </xf>
    <xf numFmtId="4" fontId="14" fillId="0" borderId="38" xfId="0" applyNumberFormat="1" applyFont="1" applyBorder="1" applyAlignment="1">
      <alignment vertical="top" shrinkToFit="1"/>
    </xf>
    <xf numFmtId="0" fontId="18" fillId="5" borderId="0" xfId="2" applyFont="1" applyFill="1" applyAlignment="1">
      <alignment vertical="center"/>
    </xf>
    <xf numFmtId="0" fontId="19" fillId="5" borderId="0" xfId="2" applyFont="1" applyFill="1" applyAlignment="1">
      <alignment horizontal="left" vertical="center"/>
    </xf>
    <xf numFmtId="0" fontId="21" fillId="5" borderId="0" xfId="3" applyNumberFormat="1" applyFont="1" applyFill="1" applyBorder="1" applyAlignment="1" applyProtection="1">
      <alignment vertical="center"/>
    </xf>
    <xf numFmtId="4" fontId="21" fillId="5" borderId="0" xfId="3" applyNumberFormat="1" applyFont="1" applyFill="1" applyBorder="1" applyAlignment="1" applyProtection="1">
      <alignment vertical="center"/>
    </xf>
    <xf numFmtId="0" fontId="17" fillId="0" borderId="0" xfId="2"/>
    <xf numFmtId="4" fontId="17" fillId="0" borderId="0" xfId="2" applyNumberFormat="1"/>
    <xf numFmtId="0" fontId="17" fillId="0" borderId="45" xfId="2" applyBorder="1"/>
    <xf numFmtId="0" fontId="17" fillId="0" borderId="46" xfId="2" applyBorder="1"/>
    <xf numFmtId="4" fontId="17" fillId="0" borderId="46" xfId="2" applyNumberFormat="1" applyBorder="1"/>
    <xf numFmtId="0" fontId="17" fillId="0" borderId="47" xfId="2" applyBorder="1"/>
    <xf numFmtId="0" fontId="17" fillId="0" borderId="48" xfId="2" applyBorder="1"/>
    <xf numFmtId="0" fontId="22" fillId="0" borderId="0" xfId="2" applyFont="1" applyAlignment="1">
      <alignment horizontal="left" vertical="center"/>
    </xf>
    <xf numFmtId="0" fontId="17" fillId="0" borderId="49" xfId="2" applyBorder="1"/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 wrapText="1"/>
    </xf>
    <xf numFmtId="0" fontId="25" fillId="0" borderId="48" xfId="2" applyFont="1" applyBorder="1" applyAlignment="1">
      <alignment vertical="center"/>
    </xf>
    <xf numFmtId="0" fontId="25" fillId="0" borderId="0" xfId="2" applyFont="1" applyAlignment="1">
      <alignment vertical="center"/>
    </xf>
    <xf numFmtId="4" fontId="25" fillId="0" borderId="0" xfId="2" applyNumberFormat="1" applyFont="1" applyAlignment="1">
      <alignment vertical="center"/>
    </xf>
    <xf numFmtId="0" fontId="25" fillId="0" borderId="49" xfId="2" applyFont="1" applyBorder="1" applyAlignment="1">
      <alignment vertical="center"/>
    </xf>
    <xf numFmtId="0" fontId="27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14" fontId="27" fillId="0" borderId="0" xfId="2" applyNumberFormat="1" applyFont="1" applyAlignment="1">
      <alignment horizontal="left" vertical="center"/>
    </xf>
    <xf numFmtId="0" fontId="25" fillId="0" borderId="50" xfId="2" applyFont="1" applyBorder="1" applyAlignment="1">
      <alignment vertical="center"/>
    </xf>
    <xf numFmtId="4" fontId="25" fillId="0" borderId="50" xfId="2" applyNumberFormat="1" applyFont="1" applyBorder="1" applyAlignment="1">
      <alignment vertical="center"/>
    </xf>
    <xf numFmtId="0" fontId="25" fillId="0" borderId="51" xfId="2" applyFont="1" applyBorder="1" applyAlignment="1">
      <alignment vertical="center"/>
    </xf>
    <xf numFmtId="0" fontId="29" fillId="0" borderId="0" xfId="2" applyFont="1" applyAlignment="1">
      <alignment horizontal="left" vertical="center"/>
    </xf>
    <xf numFmtId="4" fontId="30" fillId="0" borderId="0" xfId="2" applyNumberFormat="1" applyFont="1" applyAlignment="1">
      <alignment vertical="center"/>
    </xf>
    <xf numFmtId="0" fontId="31" fillId="0" borderId="0" xfId="2" applyFont="1" applyAlignment="1">
      <alignment horizontal="right" vertical="center"/>
    </xf>
    <xf numFmtId="0" fontId="31" fillId="0" borderId="0" xfId="2" applyFont="1" applyAlignment="1">
      <alignment horizontal="left" vertical="center"/>
    </xf>
    <xf numFmtId="4" fontId="31" fillId="0" borderId="0" xfId="2" applyNumberFormat="1" applyFont="1" applyAlignment="1">
      <alignment vertical="center"/>
    </xf>
    <xf numFmtId="165" fontId="31" fillId="0" borderId="0" xfId="2" applyNumberFormat="1" applyFont="1" applyAlignment="1">
      <alignment horizontal="right" vertical="center"/>
    </xf>
    <xf numFmtId="0" fontId="25" fillId="6" borderId="0" xfId="2" applyFont="1" applyFill="1" applyAlignment="1">
      <alignment vertical="center"/>
    </xf>
    <xf numFmtId="0" fontId="24" fillId="6" borderId="52" xfId="2" applyFont="1" applyFill="1" applyBorder="1" applyAlignment="1">
      <alignment horizontal="left" vertical="center"/>
    </xf>
    <xf numFmtId="0" fontId="25" fillId="6" borderId="53" xfId="2" applyFont="1" applyFill="1" applyBorder="1" applyAlignment="1">
      <alignment vertical="center"/>
    </xf>
    <xf numFmtId="0" fontId="24" fillId="6" borderId="53" xfId="2" applyFont="1" applyFill="1" applyBorder="1" applyAlignment="1">
      <alignment horizontal="right" vertical="center"/>
    </xf>
    <xf numFmtId="4" fontId="24" fillId="6" borderId="53" xfId="2" applyNumberFormat="1" applyFont="1" applyFill="1" applyBorder="1" applyAlignment="1">
      <alignment horizontal="center" vertical="center"/>
    </xf>
    <xf numFmtId="4" fontId="24" fillId="6" borderId="53" xfId="2" applyNumberFormat="1" applyFont="1" applyFill="1" applyBorder="1" applyAlignment="1">
      <alignment vertical="center"/>
    </xf>
    <xf numFmtId="0" fontId="25" fillId="6" borderId="54" xfId="2" applyFont="1" applyFill="1" applyBorder="1" applyAlignment="1">
      <alignment vertical="center"/>
    </xf>
    <xf numFmtId="0" fontId="25" fillId="0" borderId="55" xfId="2" applyFont="1" applyBorder="1" applyAlignment="1">
      <alignment vertical="center"/>
    </xf>
    <xf numFmtId="0" fontId="25" fillId="0" borderId="56" xfId="2" applyFont="1" applyBorder="1" applyAlignment="1">
      <alignment vertical="center"/>
    </xf>
    <xf numFmtId="4" fontId="25" fillId="0" borderId="56" xfId="2" applyNumberFormat="1" applyFont="1" applyBorder="1" applyAlignment="1">
      <alignment vertical="center"/>
    </xf>
    <xf numFmtId="0" fontId="25" fillId="0" borderId="57" xfId="2" applyFont="1" applyBorder="1" applyAlignment="1">
      <alignment vertical="center"/>
    </xf>
    <xf numFmtId="0" fontId="25" fillId="0" borderId="45" xfId="2" applyFont="1" applyBorder="1" applyAlignment="1">
      <alignment vertical="center"/>
    </xf>
    <xf numFmtId="0" fontId="25" fillId="0" borderId="46" xfId="2" applyFont="1" applyBorder="1" applyAlignment="1">
      <alignment vertical="center"/>
    </xf>
    <xf numFmtId="4" fontId="25" fillId="0" borderId="46" xfId="2" applyNumberFormat="1" applyFont="1" applyBorder="1" applyAlignment="1">
      <alignment vertical="center"/>
    </xf>
    <xf numFmtId="0" fontId="25" fillId="0" borderId="47" xfId="2" applyFont="1" applyBorder="1" applyAlignment="1">
      <alignment vertical="center"/>
    </xf>
    <xf numFmtId="0" fontId="23" fillId="0" borderId="0" xfId="2" applyFont="1" applyAlignment="1">
      <alignment horizontal="left" vertical="center" wrapText="1"/>
    </xf>
    <xf numFmtId="4" fontId="23" fillId="0" borderId="0" xfId="2" applyNumberFormat="1" applyFont="1" applyAlignment="1">
      <alignment horizontal="left" vertical="center" wrapText="1"/>
    </xf>
    <xf numFmtId="4" fontId="24" fillId="0" borderId="0" xfId="2" applyNumberFormat="1" applyFont="1" applyAlignment="1">
      <alignment horizontal="center" vertical="center" wrapText="1"/>
    </xf>
    <xf numFmtId="0" fontId="27" fillId="6" borderId="0" xfId="2" applyFont="1" applyFill="1" applyAlignment="1">
      <alignment horizontal="left" vertical="center"/>
    </xf>
    <xf numFmtId="4" fontId="25" fillId="6" borderId="0" xfId="2" applyNumberFormat="1" applyFont="1" applyFill="1" applyAlignment="1">
      <alignment vertical="center"/>
    </xf>
    <xf numFmtId="0" fontId="27" fillId="6" borderId="0" xfId="2" applyFont="1" applyFill="1" applyAlignment="1">
      <alignment horizontal="right" vertical="center"/>
    </xf>
    <xf numFmtId="0" fontId="25" fillId="6" borderId="49" xfId="2" applyFont="1" applyFill="1" applyBorder="1" applyAlignment="1">
      <alignment vertical="center"/>
    </xf>
    <xf numFmtId="0" fontId="30" fillId="0" borderId="0" xfId="2" applyFont="1" applyAlignment="1">
      <alignment horizontal="left" vertical="center"/>
    </xf>
    <xf numFmtId="0" fontId="32" fillId="0" borderId="48" xfId="2" applyFont="1" applyBorder="1" applyAlignment="1">
      <alignment vertical="center"/>
    </xf>
    <xf numFmtId="0" fontId="32" fillId="0" borderId="0" xfId="2" applyFont="1" applyAlignment="1">
      <alignment vertical="center"/>
    </xf>
    <xf numFmtId="0" fontId="32" fillId="0" borderId="58" xfId="2" applyFont="1" applyBorder="1" applyAlignment="1">
      <alignment horizontal="left" vertical="center"/>
    </xf>
    <xf numFmtId="0" fontId="32" fillId="0" borderId="58" xfId="2" applyFont="1" applyBorder="1" applyAlignment="1">
      <alignment vertical="center"/>
    </xf>
    <xf numFmtId="4" fontId="32" fillId="0" borderId="58" xfId="2" applyNumberFormat="1" applyFont="1" applyBorder="1" applyAlignment="1">
      <alignment vertical="center"/>
    </xf>
    <xf numFmtId="0" fontId="32" fillId="0" borderId="49" xfId="2" applyFont="1" applyBorder="1" applyAlignment="1">
      <alignment vertical="center"/>
    </xf>
    <xf numFmtId="0" fontId="33" fillId="0" borderId="48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3" fillId="0" borderId="58" xfId="2" applyFont="1" applyBorder="1" applyAlignment="1">
      <alignment horizontal="left" vertical="center"/>
    </xf>
    <xf numFmtId="0" fontId="33" fillId="0" borderId="58" xfId="2" applyFont="1" applyBorder="1" applyAlignment="1">
      <alignment vertical="center"/>
    </xf>
    <xf numFmtId="4" fontId="33" fillId="0" borderId="58" xfId="2" applyNumberFormat="1" applyFont="1" applyBorder="1" applyAlignment="1">
      <alignment vertical="center"/>
    </xf>
    <xf numFmtId="0" fontId="33" fillId="0" borderId="49" xfId="2" applyFont="1" applyBorder="1" applyAlignment="1">
      <alignment vertical="center"/>
    </xf>
    <xf numFmtId="0" fontId="34" fillId="0" borderId="59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4" fontId="3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4" fontId="24" fillId="0" borderId="0" xfId="2" applyNumberFormat="1" applyFont="1" applyAlignment="1">
      <alignment horizontal="left" vertical="center" wrapText="1"/>
    </xf>
    <xf numFmtId="0" fontId="25" fillId="0" borderId="48" xfId="2" applyFont="1" applyBorder="1" applyAlignment="1">
      <alignment horizontal="center" vertical="center" wrapText="1"/>
    </xf>
    <xf numFmtId="0" fontId="27" fillId="6" borderId="60" xfId="2" applyFont="1" applyFill="1" applyBorder="1" applyAlignment="1">
      <alignment horizontal="center" vertical="center" wrapText="1"/>
    </xf>
    <xf numFmtId="0" fontId="27" fillId="6" borderId="61" xfId="2" applyFont="1" applyFill="1" applyBorder="1" applyAlignment="1">
      <alignment horizontal="center" vertical="center" wrapText="1"/>
    </xf>
    <xf numFmtId="4" fontId="27" fillId="6" borderId="61" xfId="2" applyNumberFormat="1" applyFont="1" applyFill="1" applyBorder="1" applyAlignment="1">
      <alignment horizontal="center" vertical="center" wrapText="1"/>
    </xf>
    <xf numFmtId="0" fontId="35" fillId="6" borderId="61" xfId="2" applyFont="1" applyFill="1" applyBorder="1" applyAlignment="1">
      <alignment horizontal="center" vertical="center" wrapText="1"/>
    </xf>
    <xf numFmtId="0" fontId="27" fillId="6" borderId="62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6" fillId="0" borderId="48" xfId="2" applyFont="1" applyBorder="1"/>
    <xf numFmtId="0" fontId="36" fillId="0" borderId="0" xfId="2" applyFont="1"/>
    <xf numFmtId="0" fontId="36" fillId="0" borderId="0" xfId="2" applyFont="1" applyAlignment="1">
      <alignment horizontal="left"/>
    </xf>
    <xf numFmtId="0" fontId="32" fillId="0" borderId="0" xfId="2" applyFont="1" applyAlignment="1">
      <alignment horizontal="left"/>
    </xf>
    <xf numFmtId="4" fontId="36" fillId="0" borderId="0" xfId="2" applyNumberFormat="1" applyFont="1"/>
    <xf numFmtId="4" fontId="32" fillId="0" borderId="0" xfId="2" applyNumberFormat="1" applyFont="1"/>
    <xf numFmtId="0" fontId="25" fillId="0" borderId="48" xfId="2" applyFont="1" applyBorder="1" applyAlignment="1" applyProtection="1">
      <alignment vertical="center"/>
      <protection locked="0"/>
    </xf>
    <xf numFmtId="0" fontId="33" fillId="0" borderId="0" xfId="2" applyFont="1" applyAlignment="1">
      <alignment horizontal="left"/>
    </xf>
    <xf numFmtId="0" fontId="25" fillId="0" borderId="63" xfId="2" applyFont="1" applyBorder="1" applyAlignment="1" applyProtection="1">
      <alignment horizontal="center" vertical="center"/>
      <protection locked="0"/>
    </xf>
    <xf numFmtId="49" fontId="25" fillId="0" borderId="63" xfId="2" applyNumberFormat="1" applyFont="1" applyBorder="1" applyAlignment="1" applyProtection="1">
      <alignment horizontal="left" vertical="center" wrapText="1"/>
      <protection locked="0"/>
    </xf>
    <xf numFmtId="0" fontId="25" fillId="0" borderId="63" xfId="2" applyFont="1" applyBorder="1" applyAlignment="1" applyProtection="1">
      <alignment horizontal="left" vertical="center" wrapText="1"/>
      <protection locked="0"/>
    </xf>
    <xf numFmtId="0" fontId="25" fillId="0" borderId="63" xfId="2" applyFont="1" applyBorder="1" applyAlignment="1" applyProtection="1">
      <alignment horizontal="center" vertical="center" wrapText="1"/>
      <protection locked="0"/>
    </xf>
    <xf numFmtId="166" fontId="25" fillId="0" borderId="63" xfId="2" applyNumberFormat="1" applyFont="1" applyBorder="1" applyAlignment="1" applyProtection="1">
      <alignment vertical="center"/>
      <protection locked="0"/>
    </xf>
    <xf numFmtId="4" fontId="25" fillId="7" borderId="63" xfId="2" applyNumberFormat="1" applyFont="1" applyFill="1" applyBorder="1" applyAlignment="1" applyProtection="1">
      <alignment vertical="center"/>
      <protection locked="0"/>
    </xf>
    <xf numFmtId="4" fontId="25" fillId="0" borderId="63" xfId="2" applyNumberFormat="1" applyFont="1" applyBorder="1" applyAlignment="1" applyProtection="1">
      <alignment vertical="center"/>
      <protection locked="0"/>
    </xf>
    <xf numFmtId="0" fontId="37" fillId="0" borderId="63" xfId="2" applyFont="1" applyBorder="1" applyAlignment="1" applyProtection="1">
      <alignment horizontal="center" vertical="center"/>
      <protection locked="0"/>
    </xf>
    <xf numFmtId="49" fontId="37" fillId="0" borderId="63" xfId="2" applyNumberFormat="1" applyFont="1" applyBorder="1" applyAlignment="1" applyProtection="1">
      <alignment horizontal="left" vertical="center" wrapText="1"/>
      <protection locked="0"/>
    </xf>
    <xf numFmtId="0" fontId="37" fillId="0" borderId="63" xfId="2" applyFont="1" applyBorder="1" applyAlignment="1" applyProtection="1">
      <alignment horizontal="left" vertical="center" wrapText="1"/>
      <protection locked="0"/>
    </xf>
    <xf numFmtId="0" fontId="37" fillId="0" borderId="63" xfId="2" applyFont="1" applyBorder="1" applyAlignment="1" applyProtection="1">
      <alignment horizontal="center" vertical="center" wrapText="1"/>
      <protection locked="0"/>
    </xf>
    <xf numFmtId="166" fontId="37" fillId="0" borderId="63" xfId="2" applyNumberFormat="1" applyFont="1" applyBorder="1" applyAlignment="1" applyProtection="1">
      <alignment vertical="center"/>
      <protection locked="0"/>
    </xf>
    <xf numFmtId="4" fontId="37" fillId="7" borderId="63" xfId="2" applyNumberFormat="1" applyFont="1" applyFill="1" applyBorder="1" applyAlignment="1" applyProtection="1">
      <alignment vertical="center"/>
      <protection locked="0"/>
    </xf>
    <xf numFmtId="4" fontId="37" fillId="0" borderId="63" xfId="2" applyNumberFormat="1" applyFont="1" applyBorder="1" applyAlignment="1" applyProtection="1">
      <alignment vertical="center"/>
      <protection locked="0"/>
    </xf>
    <xf numFmtId="0" fontId="38" fillId="0" borderId="63" xfId="2" applyFont="1" applyBorder="1" applyAlignment="1" applyProtection="1">
      <alignment horizontal="center" vertical="center"/>
      <protection locked="0"/>
    </xf>
    <xf numFmtId="4" fontId="38" fillId="0" borderId="63" xfId="2" applyNumberFormat="1" applyFont="1" applyBorder="1" applyAlignment="1" applyProtection="1">
      <alignment vertical="center"/>
      <protection locked="0"/>
    </xf>
    <xf numFmtId="49" fontId="38" fillId="0" borderId="63" xfId="2" applyNumberFormat="1" applyFont="1" applyBorder="1" applyAlignment="1" applyProtection="1">
      <alignment horizontal="left" vertical="center" wrapText="1"/>
      <protection locked="0"/>
    </xf>
    <xf numFmtId="0" fontId="38" fillId="0" borderId="63" xfId="2" applyFont="1" applyBorder="1" applyAlignment="1" applyProtection="1">
      <alignment horizontal="left" vertical="center" wrapText="1"/>
      <protection locked="0"/>
    </xf>
    <xf numFmtId="0" fontId="38" fillId="0" borderId="63" xfId="2" applyFont="1" applyBorder="1" applyAlignment="1" applyProtection="1">
      <alignment horizontal="center" vertical="center" wrapText="1"/>
      <protection locked="0"/>
    </xf>
    <xf numFmtId="4" fontId="38" fillId="7" borderId="63" xfId="2" applyNumberFormat="1" applyFont="1" applyFill="1" applyBorder="1" applyAlignment="1" applyProtection="1">
      <alignment vertical="center"/>
      <protection locked="0"/>
    </xf>
    <xf numFmtId="0" fontId="36" fillId="7" borderId="0" xfId="2" applyFont="1" applyFill="1"/>
    <xf numFmtId="4" fontId="0" fillId="0" borderId="33" xfId="0" applyNumberFormat="1" applyBorder="1" applyAlignment="1">
      <alignment vertical="center" wrapText="1" shrinkToFit="1"/>
    </xf>
    <xf numFmtId="4" fontId="8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4" fillId="0" borderId="0" xfId="2" applyFont="1" applyAlignment="1">
      <alignment horizontal="center" vertical="center" wrapText="1"/>
    </xf>
    <xf numFmtId="0" fontId="17" fillId="0" borderId="0" xfId="2" applyAlignment="1">
      <alignment horizontal="center"/>
    </xf>
    <xf numFmtId="0" fontId="26" fillId="0" borderId="0" xfId="2" applyFont="1" applyAlignment="1">
      <alignment horizontal="left" vertical="center" wrapText="1"/>
    </xf>
    <xf numFmtId="0" fontId="34" fillId="0" borderId="0" xfId="2" applyFont="1" applyAlignment="1">
      <alignment horizontal="center" vertical="center" wrapText="1"/>
    </xf>
  </cellXfs>
  <cellStyles count="4">
    <cellStyle name="Hypertextový odkaz 2" xfId="3" xr:uid="{EB93E442-34EE-412B-B8DB-9322C205DF9E}"/>
    <cellStyle name="Normální" xfId="0" builtinId="0"/>
    <cellStyle name="normální 2" xfId="1" xr:uid="{00000000-0005-0000-0000-000001000000}"/>
    <cellStyle name="Normální 3" xfId="2" xr:uid="{AFC20FFC-41BE-4452-BAD5-6F89D2343D7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255270</xdr:colOff>
      <xdr:row>0</xdr:row>
      <xdr:rowOff>266700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D61182-9DBF-43B2-9781-2DCBCC05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3" x14ac:dyDescent="0.4"/>
  <sheetData>
    <row r="1" spans="1:7" x14ac:dyDescent="0.4">
      <c r="A1" s="21" t="s">
        <v>33</v>
      </c>
    </row>
    <row r="2" spans="1:7" ht="57.75" customHeight="1" x14ac:dyDescent="0.4">
      <c r="A2" s="263" t="s">
        <v>34</v>
      </c>
      <c r="B2" s="263"/>
      <c r="C2" s="263"/>
      <c r="D2" s="263"/>
      <c r="E2" s="263"/>
      <c r="F2" s="263"/>
      <c r="G2" s="26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26" zoomScaleNormal="100" zoomScaleSheetLayoutView="75" workbookViewId="0">
      <selection activeCell="H33" sqref="H33"/>
    </sheetView>
  </sheetViews>
  <sheetFormatPr defaultColWidth="9" defaultRowHeight="12.3" x14ac:dyDescent="0.4"/>
  <cols>
    <col min="1" max="1" width="8.44140625" hidden="1" customWidth="1"/>
    <col min="2" max="2" width="13.44140625" customWidth="1"/>
    <col min="3" max="3" width="7.44140625" style="49" customWidth="1"/>
    <col min="4" max="4" width="13" style="49" customWidth="1"/>
    <col min="5" max="5" width="9.71875" style="49" customWidth="1"/>
    <col min="6" max="6" width="11.71875" customWidth="1"/>
    <col min="7" max="9" width="13" customWidth="1"/>
    <col min="10" max="10" width="5.5546875" customWidth="1"/>
    <col min="11" max="11" width="4.27734375" customWidth="1"/>
    <col min="12" max="15" width="10.71875" customWidth="1"/>
  </cols>
  <sheetData>
    <row r="1" spans="1:15" ht="33.75" customHeight="1" x14ac:dyDescent="0.4">
      <c r="A1" s="46" t="s">
        <v>31</v>
      </c>
      <c r="B1" s="283" t="s">
        <v>4</v>
      </c>
      <c r="C1" s="284"/>
      <c r="D1" s="284"/>
      <c r="E1" s="284"/>
      <c r="F1" s="284"/>
      <c r="G1" s="284"/>
      <c r="H1" s="284"/>
      <c r="I1" s="284"/>
      <c r="J1" s="285"/>
    </row>
    <row r="2" spans="1:15" ht="36" customHeight="1" x14ac:dyDescent="0.4">
      <c r="A2" s="2"/>
      <c r="B2" s="66" t="s">
        <v>22</v>
      </c>
      <c r="C2" s="67"/>
      <c r="D2" s="68" t="s">
        <v>516</v>
      </c>
      <c r="E2" s="289" t="s">
        <v>36</v>
      </c>
      <c r="F2" s="290"/>
      <c r="G2" s="290"/>
      <c r="H2" s="290"/>
      <c r="I2" s="290"/>
      <c r="J2" s="291"/>
      <c r="O2" s="1"/>
    </row>
    <row r="3" spans="1:15" ht="27" hidden="1" customHeight="1" x14ac:dyDescent="0.4">
      <c r="A3" s="2"/>
      <c r="B3" s="69"/>
      <c r="C3" s="67"/>
      <c r="D3" s="70"/>
      <c r="E3" s="292"/>
      <c r="F3" s="293"/>
      <c r="G3" s="293"/>
      <c r="H3" s="293"/>
      <c r="I3" s="293"/>
      <c r="J3" s="294"/>
    </row>
    <row r="4" spans="1:15" ht="23.25" customHeight="1" x14ac:dyDescent="0.4">
      <c r="A4" s="2"/>
      <c r="B4" s="145" t="s">
        <v>518</v>
      </c>
      <c r="C4" s="71"/>
      <c r="D4" s="278" t="s">
        <v>517</v>
      </c>
      <c r="E4" s="279"/>
      <c r="F4" s="279"/>
      <c r="G4" s="279"/>
      <c r="H4" s="279"/>
      <c r="I4" s="279"/>
      <c r="J4" s="280"/>
    </row>
    <row r="5" spans="1:15" ht="24" customHeight="1" x14ac:dyDescent="0.4">
      <c r="A5" s="2"/>
      <c r="B5" s="31" t="s">
        <v>520</v>
      </c>
      <c r="D5" s="299"/>
      <c r="E5" s="300"/>
      <c r="F5" s="300"/>
      <c r="G5" s="300"/>
      <c r="H5" s="18" t="s">
        <v>35</v>
      </c>
      <c r="I5" s="74"/>
      <c r="J5" s="8"/>
    </row>
    <row r="6" spans="1:15" ht="15.75" customHeight="1" x14ac:dyDescent="0.4">
      <c r="A6" s="2"/>
      <c r="B6" s="28"/>
      <c r="C6" s="51"/>
      <c r="D6" s="301"/>
      <c r="E6" s="302"/>
      <c r="F6" s="302"/>
      <c r="G6" s="302"/>
      <c r="H6" s="18" t="s">
        <v>29</v>
      </c>
      <c r="I6" s="22"/>
      <c r="J6" s="8"/>
    </row>
    <row r="7" spans="1:15" ht="15.75" customHeight="1" x14ac:dyDescent="0.4">
      <c r="A7" s="2"/>
      <c r="B7" s="29"/>
      <c r="C7" s="52"/>
      <c r="D7" s="73"/>
      <c r="E7" s="303"/>
      <c r="F7" s="304"/>
      <c r="G7" s="304"/>
      <c r="H7" s="24"/>
      <c r="I7" s="23"/>
      <c r="J7" s="34"/>
    </row>
    <row r="8" spans="1:15" ht="24" hidden="1" customHeight="1" x14ac:dyDescent="0.4">
      <c r="A8" s="2"/>
      <c r="B8" s="31" t="s">
        <v>20</v>
      </c>
      <c r="D8" s="72" t="s">
        <v>37</v>
      </c>
      <c r="H8" s="18" t="s">
        <v>35</v>
      </c>
      <c r="I8" s="74" t="s">
        <v>41</v>
      </c>
      <c r="J8" s="8"/>
    </row>
    <row r="9" spans="1:15" ht="15.75" hidden="1" customHeight="1" x14ac:dyDescent="0.4">
      <c r="A9" s="2"/>
      <c r="B9" s="2"/>
      <c r="D9" s="72" t="s">
        <v>38</v>
      </c>
      <c r="H9" s="18" t="s">
        <v>29</v>
      </c>
      <c r="I9" s="22"/>
      <c r="J9" s="8"/>
    </row>
    <row r="10" spans="1:15" ht="15.75" hidden="1" customHeight="1" x14ac:dyDescent="0.4">
      <c r="A10" s="2"/>
      <c r="B10" s="35"/>
      <c r="C10" s="52"/>
      <c r="D10" s="73" t="s">
        <v>40</v>
      </c>
      <c r="E10" s="75" t="s">
        <v>39</v>
      </c>
      <c r="F10" s="24"/>
      <c r="G10" s="14"/>
      <c r="H10" s="14"/>
      <c r="I10" s="36"/>
      <c r="J10" s="34"/>
    </row>
    <row r="11" spans="1:15" ht="24" customHeight="1" x14ac:dyDescent="0.4">
      <c r="A11" s="2"/>
      <c r="B11" s="31" t="s">
        <v>521</v>
      </c>
      <c r="D11" s="295"/>
      <c r="E11" s="295"/>
      <c r="F11" s="295"/>
      <c r="G11" s="295"/>
      <c r="H11" s="18" t="s">
        <v>35</v>
      </c>
      <c r="I11" s="74"/>
      <c r="J11" s="8"/>
    </row>
    <row r="12" spans="1:15" ht="15.75" customHeight="1" x14ac:dyDescent="0.4">
      <c r="A12" s="2"/>
      <c r="B12" s="28"/>
      <c r="C12" s="51"/>
      <c r="D12" s="296"/>
      <c r="E12" s="296"/>
      <c r="F12" s="296"/>
      <c r="G12" s="296"/>
      <c r="H12" s="18" t="s">
        <v>29</v>
      </c>
      <c r="I12" s="22"/>
      <c r="J12" s="8"/>
    </row>
    <row r="13" spans="1:15" ht="15.75" customHeight="1" x14ac:dyDescent="0.4">
      <c r="A13" s="2"/>
      <c r="B13" s="29"/>
      <c r="C13" s="52"/>
      <c r="D13" s="73"/>
      <c r="E13" s="297"/>
      <c r="F13" s="298"/>
      <c r="G13" s="298"/>
      <c r="H13" s="19"/>
      <c r="I13" s="23"/>
      <c r="J13" s="34"/>
    </row>
    <row r="14" spans="1:15" ht="24" customHeight="1" x14ac:dyDescent="0.4">
      <c r="A14" s="2"/>
      <c r="B14" s="146" t="s">
        <v>21</v>
      </c>
      <c r="C14" s="53"/>
      <c r="D14" s="281" t="s">
        <v>519</v>
      </c>
      <c r="E14" s="282"/>
      <c r="F14" s="282"/>
      <c r="G14" s="282"/>
      <c r="H14" s="44"/>
      <c r="I14" s="43"/>
      <c r="J14" s="45"/>
    </row>
    <row r="15" spans="1:15" ht="33" customHeight="1" x14ac:dyDescent="0.4">
      <c r="A15" s="2"/>
      <c r="B15" s="42" t="s">
        <v>28</v>
      </c>
      <c r="C15" s="54"/>
      <c r="D15" s="55"/>
      <c r="E15" s="56"/>
      <c r="F15" s="39"/>
      <c r="G15" s="33"/>
      <c r="H15" s="33"/>
      <c r="I15" s="33"/>
      <c r="J15" s="40"/>
    </row>
    <row r="16" spans="1:15" ht="23.25" customHeight="1" x14ac:dyDescent="0.4">
      <c r="A16" s="2"/>
      <c r="B16" s="38" t="s">
        <v>13</v>
      </c>
      <c r="C16" s="54"/>
      <c r="D16" s="55"/>
      <c r="E16" s="57">
        <v>15</v>
      </c>
      <c r="F16" s="39" t="s">
        <v>0</v>
      </c>
      <c r="G16" s="269">
        <v>0</v>
      </c>
      <c r="H16" s="270"/>
      <c r="I16" s="270"/>
      <c r="J16" s="40" t="str">
        <f t="shared" ref="J16:J21" si="0">Mena</f>
        <v>CZK</v>
      </c>
    </row>
    <row r="17" spans="1:10" ht="23.25" customHeight="1" x14ac:dyDescent="0.4">
      <c r="A17" s="2"/>
      <c r="B17" s="38" t="s">
        <v>14</v>
      </c>
      <c r="C17" s="54"/>
      <c r="D17" s="55"/>
      <c r="E17" s="57">
        <f>SazbaDPH1</f>
        <v>15</v>
      </c>
      <c r="F17" s="39" t="s">
        <v>0</v>
      </c>
      <c r="G17" s="306">
        <v>0</v>
      </c>
      <c r="H17" s="307"/>
      <c r="I17" s="307"/>
      <c r="J17" s="40" t="str">
        <f t="shared" si="0"/>
        <v>CZK</v>
      </c>
    </row>
    <row r="18" spans="1:10" ht="23.25" customHeight="1" x14ac:dyDescent="0.4">
      <c r="A18" s="2"/>
      <c r="B18" s="38" t="s">
        <v>15</v>
      </c>
      <c r="C18" s="54"/>
      <c r="D18" s="55"/>
      <c r="E18" s="57">
        <v>21</v>
      </c>
      <c r="F18" s="39" t="s">
        <v>0</v>
      </c>
      <c r="G18" s="269">
        <f>G33</f>
        <v>0</v>
      </c>
      <c r="H18" s="270"/>
      <c r="I18" s="270"/>
      <c r="J18" s="40" t="str">
        <f t="shared" si="0"/>
        <v>CZK</v>
      </c>
    </row>
    <row r="19" spans="1:10" ht="23.25" customHeight="1" x14ac:dyDescent="0.4">
      <c r="A19" s="2"/>
      <c r="B19" s="32" t="s">
        <v>16</v>
      </c>
      <c r="C19" s="58"/>
      <c r="D19" s="50"/>
      <c r="E19" s="59">
        <f>SazbaDPH2</f>
        <v>21</v>
      </c>
      <c r="F19" s="30" t="s">
        <v>0</v>
      </c>
      <c r="G19" s="286">
        <f>H33</f>
        <v>0</v>
      </c>
      <c r="H19" s="287"/>
      <c r="I19" s="287"/>
      <c r="J19" s="37" t="str">
        <f t="shared" si="0"/>
        <v>CZK</v>
      </c>
    </row>
    <row r="20" spans="1:10" ht="23.25" customHeight="1" thickBot="1" x14ac:dyDescent="0.45">
      <c r="A20" s="2"/>
      <c r="B20" s="31" t="s">
        <v>5</v>
      </c>
      <c r="C20" s="60"/>
      <c r="D20" s="61"/>
      <c r="E20" s="60"/>
      <c r="F20" s="16"/>
      <c r="G20" s="288">
        <v>0</v>
      </c>
      <c r="H20" s="288"/>
      <c r="I20" s="288"/>
      <c r="J20" s="41" t="str">
        <f t="shared" si="0"/>
        <v>CZK</v>
      </c>
    </row>
    <row r="21" spans="1:10" ht="27.75" hidden="1" customHeight="1" thickBot="1" x14ac:dyDescent="0.45">
      <c r="A21" s="2"/>
      <c r="B21" s="99" t="s">
        <v>23</v>
      </c>
      <c r="C21" s="100"/>
      <c r="D21" s="100"/>
      <c r="E21" s="101"/>
      <c r="F21" s="102"/>
      <c r="G21" s="271">
        <v>6679701.3099999996</v>
      </c>
      <c r="H21" s="272"/>
      <c r="I21" s="272"/>
      <c r="J21" s="103" t="str">
        <f t="shared" si="0"/>
        <v>CZK</v>
      </c>
    </row>
    <row r="22" spans="1:10" ht="27.75" customHeight="1" thickBot="1" x14ac:dyDescent="0.45">
      <c r="A22" s="2"/>
      <c r="B22" s="99" t="s">
        <v>30</v>
      </c>
      <c r="C22" s="104"/>
      <c r="D22" s="104"/>
      <c r="E22" s="104"/>
      <c r="F22" s="105"/>
      <c r="G22" s="271">
        <f>ZakladDPHZakl+DPHZakl</f>
        <v>0</v>
      </c>
      <c r="H22" s="271"/>
      <c r="I22" s="271"/>
      <c r="J22" s="106" t="s">
        <v>47</v>
      </c>
    </row>
    <row r="23" spans="1:10" ht="12.75" customHeight="1" x14ac:dyDescent="0.4">
      <c r="A23" s="2"/>
      <c r="B23" s="2"/>
      <c r="J23" s="9"/>
    </row>
    <row r="24" spans="1:10" ht="30" customHeight="1" x14ac:dyDescent="0.4">
      <c r="A24" s="2"/>
      <c r="B24" s="2"/>
      <c r="J24" s="9"/>
    </row>
    <row r="25" spans="1:10" ht="18.75" customHeight="1" x14ac:dyDescent="0.4">
      <c r="A25" s="2"/>
      <c r="B25" s="17"/>
      <c r="C25" s="62" t="s">
        <v>12</v>
      </c>
      <c r="D25" s="63"/>
      <c r="E25" s="63"/>
      <c r="F25" s="15" t="s">
        <v>11</v>
      </c>
      <c r="G25" s="26"/>
      <c r="H25" s="27"/>
      <c r="I25" s="26"/>
      <c r="J25" s="9"/>
    </row>
    <row r="26" spans="1:10" ht="47.25" customHeight="1" x14ac:dyDescent="0.4">
      <c r="A26" s="2"/>
      <c r="B26" s="2"/>
      <c r="J26" s="9"/>
    </row>
    <row r="27" spans="1:10" s="21" customFormat="1" ht="18.75" customHeight="1" x14ac:dyDescent="0.4">
      <c r="A27" s="20"/>
      <c r="B27" s="20"/>
      <c r="C27" s="64"/>
      <c r="D27" s="273"/>
      <c r="E27" s="274"/>
      <c r="G27" s="275"/>
      <c r="H27" s="276"/>
      <c r="I27" s="276"/>
      <c r="J27" s="25"/>
    </row>
    <row r="28" spans="1:10" ht="12.75" customHeight="1" x14ac:dyDescent="0.4">
      <c r="A28" s="2"/>
      <c r="B28" s="2"/>
      <c r="D28" s="305" t="s">
        <v>2</v>
      </c>
      <c r="E28" s="305"/>
      <c r="H28" s="10" t="s">
        <v>3</v>
      </c>
      <c r="J28" s="9"/>
    </row>
    <row r="29" spans="1:10" ht="13.5" customHeight="1" thickBot="1" x14ac:dyDescent="0.45">
      <c r="A29" s="11"/>
      <c r="B29" s="11"/>
      <c r="C29" s="65"/>
      <c r="D29" s="65"/>
      <c r="E29" s="65"/>
      <c r="F29" s="12"/>
      <c r="G29" s="12"/>
      <c r="H29" s="12"/>
      <c r="I29" s="12"/>
      <c r="J29" s="13"/>
    </row>
    <row r="30" spans="1:10" ht="27" customHeight="1" x14ac:dyDescent="0.4">
      <c r="B30" s="77" t="s">
        <v>17</v>
      </c>
      <c r="C30" s="78"/>
      <c r="D30" s="78"/>
      <c r="E30" s="78"/>
      <c r="F30" s="79"/>
      <c r="G30" s="79"/>
      <c r="H30" s="79"/>
      <c r="I30" s="79"/>
      <c r="J30" s="80"/>
    </row>
    <row r="31" spans="1:10" ht="25.5" customHeight="1" x14ac:dyDescent="0.4">
      <c r="A31" s="76" t="s">
        <v>32</v>
      </c>
      <c r="B31" s="81" t="s">
        <v>18</v>
      </c>
      <c r="C31" s="82" t="s">
        <v>6</v>
      </c>
      <c r="D31" s="82"/>
      <c r="E31" s="82"/>
      <c r="F31" s="83" t="str">
        <f>B16</f>
        <v>Základ pro sníženou DPH</v>
      </c>
      <c r="G31" s="83" t="str">
        <f>B18</f>
        <v>Základ pro základní DPH</v>
      </c>
      <c r="H31" s="84" t="s">
        <v>19</v>
      </c>
      <c r="I31" s="84" t="s">
        <v>1</v>
      </c>
      <c r="J31" s="85" t="s">
        <v>0</v>
      </c>
    </row>
    <row r="32" spans="1:10" ht="25.5" hidden="1" customHeight="1" x14ac:dyDescent="0.4">
      <c r="A32" s="76">
        <v>1</v>
      </c>
      <c r="B32" s="86" t="s">
        <v>42</v>
      </c>
      <c r="C32" s="264"/>
      <c r="D32" s="264"/>
      <c r="E32" s="264"/>
      <c r="F32" s="87">
        <v>0</v>
      </c>
      <c r="G32" s="88">
        <v>6679701.3099999996</v>
      </c>
      <c r="H32" s="89">
        <v>1402737.28</v>
      </c>
      <c r="I32" s="89">
        <v>8082438.5899999999</v>
      </c>
      <c r="J32" s="90" t="str">
        <f>IF(CenaCelkemVypocet=0,"",I32/CenaCelkemVypocet*100)</f>
        <v/>
      </c>
    </row>
    <row r="33" spans="1:10" ht="33.75" customHeight="1" x14ac:dyDescent="0.4">
      <c r="A33" s="76">
        <v>2</v>
      </c>
      <c r="B33" s="91" t="s">
        <v>43</v>
      </c>
      <c r="C33" s="265" t="s">
        <v>36</v>
      </c>
      <c r="D33" s="265"/>
      <c r="E33" s="265"/>
      <c r="F33" s="92">
        <v>0</v>
      </c>
      <c r="G33" s="262">
        <f>G34+G35</f>
        <v>0</v>
      </c>
      <c r="H33" s="93">
        <f>G34*0.21</f>
        <v>0</v>
      </c>
      <c r="I33" s="93">
        <f>G34*1.21</f>
        <v>0</v>
      </c>
      <c r="J33" s="94" t="str">
        <f>IF(CenaCelkemVypocet=0,"",I33/CenaCelkemVypocet*100)</f>
        <v/>
      </c>
    </row>
    <row r="34" spans="1:10" ht="25.5" customHeight="1" x14ac:dyDescent="0.4">
      <c r="A34" s="76">
        <v>3</v>
      </c>
      <c r="B34" s="95" t="s">
        <v>43</v>
      </c>
      <c r="C34" s="264" t="s">
        <v>44</v>
      </c>
      <c r="D34" s="264"/>
      <c r="E34" s="264"/>
      <c r="F34" s="261">
        <v>0</v>
      </c>
      <c r="G34" s="89">
        <f>'01 01 Pol'!G8+'01 01 Pol'!G25+'01 01 Pol'!G34+'01 01 Pol'!G37+'01 01 Pol'!G71+'01 01 Pol'!G74+'01 01 Pol'!G79+'01 01 Pol'!G88+'01 01 Pol'!G92+'01 01 Pol'!G98+'01 01 Pol'!G100+'01 01 Pol'!G102+'01 01 Pol'!G111+'01 01 Pol'!G113++'01 01 Pol'!G125+'01 01 Pol'!G133+'01 01 Pol'!G178+'01 01 Pol'!G186+'01 01 Pol'!G194+'01 01 Pol'!G197+'01 01 Pol'!G201+'01 01 Pol'!G208++'01 01 Pol'!G215+'01 01 Pol'!G225</f>
        <v>0</v>
      </c>
      <c r="H34" s="89">
        <f>G34*0.21</f>
        <v>0</v>
      </c>
      <c r="I34" s="89">
        <f>G34*1.21</f>
        <v>0</v>
      </c>
      <c r="J34" s="90" t="str">
        <f>IF(CenaCelkemVypocet=0,"",I34/CenaCelkemVypocet*100)</f>
        <v/>
      </c>
    </row>
    <row r="35" spans="1:10" ht="25.5" customHeight="1" x14ac:dyDescent="0.4">
      <c r="A35" s="76">
        <v>3</v>
      </c>
      <c r="B35" s="95" t="s">
        <v>45</v>
      </c>
      <c r="C35" s="264" t="s">
        <v>663</v>
      </c>
      <c r="D35" s="264"/>
      <c r="E35" s="264"/>
      <c r="F35" s="261">
        <v>0</v>
      </c>
      <c r="G35" s="89">
        <f>'D1.4 TPS ochrana před bleskem'!J54</f>
        <v>0</v>
      </c>
      <c r="H35" s="89">
        <f>G35*0.21</f>
        <v>0</v>
      </c>
      <c r="I35" s="89">
        <f>G35*1.21</f>
        <v>0</v>
      </c>
      <c r="J35" s="90" t="str">
        <f>IF(CenaCelkemVypocet=0,"",I35/CenaCelkemVypocet*100)</f>
        <v/>
      </c>
    </row>
    <row r="36" spans="1:10" ht="25.5" customHeight="1" x14ac:dyDescent="0.4">
      <c r="A36" s="76"/>
      <c r="B36" s="266" t="s">
        <v>46</v>
      </c>
      <c r="C36" s="267"/>
      <c r="D36" s="267"/>
      <c r="E36" s="268"/>
      <c r="F36" s="96">
        <f>SUMIF(A32:A35,"=1",F32:F35)</f>
        <v>0</v>
      </c>
      <c r="G36" s="97">
        <f>G33</f>
        <v>0</v>
      </c>
      <c r="H36" s="97">
        <f t="shared" ref="H36:I36" si="1">H33</f>
        <v>0</v>
      </c>
      <c r="I36" s="97">
        <f t="shared" si="1"/>
        <v>0</v>
      </c>
      <c r="J36" s="98">
        <f>SUMIF(A32:A35,"=1",J32:J35)</f>
        <v>0</v>
      </c>
    </row>
    <row r="38" spans="1:10" x14ac:dyDescent="0.4">
      <c r="A38" t="s">
        <v>48</v>
      </c>
      <c r="B38" t="s">
        <v>522</v>
      </c>
    </row>
    <row r="39" spans="1:10" x14ac:dyDescent="0.4">
      <c r="A39" t="s">
        <v>49</v>
      </c>
      <c r="B39" t="s">
        <v>50</v>
      </c>
    </row>
    <row r="40" spans="1:10" x14ac:dyDescent="0.4">
      <c r="A40" t="s">
        <v>51</v>
      </c>
      <c r="B40" t="s">
        <v>52</v>
      </c>
    </row>
    <row r="41" spans="1:10" x14ac:dyDescent="0.4">
      <c r="A41" t="s">
        <v>51</v>
      </c>
      <c r="B41" t="s">
        <v>667</v>
      </c>
    </row>
    <row r="44" spans="1:10" ht="12.9" customHeight="1" x14ac:dyDescent="0.4">
      <c r="B44" s="277" t="s">
        <v>562</v>
      </c>
      <c r="C44" s="277"/>
      <c r="D44" s="277"/>
      <c r="E44" s="277"/>
      <c r="F44" s="277"/>
      <c r="G44" s="277"/>
      <c r="H44" s="277"/>
      <c r="I44" s="277"/>
      <c r="J44" s="277"/>
    </row>
    <row r="45" spans="1:10" x14ac:dyDescent="0.4">
      <c r="B45" s="277"/>
      <c r="C45" s="277"/>
      <c r="D45" s="277"/>
      <c r="E45" s="277"/>
      <c r="F45" s="277"/>
      <c r="G45" s="277"/>
      <c r="H45" s="277"/>
      <c r="I45" s="277"/>
      <c r="J45" s="277"/>
    </row>
    <row r="46" spans="1:10" x14ac:dyDescent="0.4">
      <c r="B46" s="277"/>
      <c r="C46" s="277"/>
      <c r="D46" s="277"/>
      <c r="E46" s="277"/>
      <c r="F46" s="277"/>
      <c r="G46" s="277"/>
      <c r="H46" s="277"/>
      <c r="I46" s="277"/>
      <c r="J46" s="277"/>
    </row>
    <row r="47" spans="1:10" x14ac:dyDescent="0.4">
      <c r="B47" s="277"/>
      <c r="C47" s="277"/>
      <c r="D47" s="277"/>
      <c r="E47" s="277"/>
      <c r="F47" s="277"/>
      <c r="G47" s="277"/>
      <c r="H47" s="277"/>
      <c r="I47" s="277"/>
      <c r="J47" s="277"/>
    </row>
    <row r="48" spans="1:10" x14ac:dyDescent="0.4">
      <c r="B48" s="277"/>
      <c r="C48" s="277"/>
      <c r="D48" s="277"/>
      <c r="E48" s="277"/>
      <c r="F48" s="277"/>
      <c r="G48" s="277"/>
      <c r="H48" s="277"/>
      <c r="I48" s="277"/>
      <c r="J48" s="277"/>
    </row>
    <row r="49" spans="2:10" x14ac:dyDescent="0.4">
      <c r="B49" s="277"/>
      <c r="C49" s="277"/>
      <c r="D49" s="277"/>
      <c r="E49" s="277"/>
      <c r="F49" s="277"/>
      <c r="G49" s="277"/>
      <c r="H49" s="277"/>
      <c r="I49" s="277"/>
      <c r="J49" s="277"/>
    </row>
    <row r="50" spans="2:10" x14ac:dyDescent="0.4">
      <c r="B50" s="277"/>
      <c r="C50" s="277"/>
      <c r="D50" s="277"/>
      <c r="E50" s="277"/>
      <c r="F50" s="277"/>
      <c r="G50" s="277"/>
      <c r="H50" s="277"/>
      <c r="I50" s="277"/>
      <c r="J50" s="277"/>
    </row>
    <row r="51" spans="2:10" x14ac:dyDescent="0.4">
      <c r="B51" s="277"/>
      <c r="C51" s="277"/>
      <c r="D51" s="277"/>
      <c r="E51" s="277"/>
      <c r="F51" s="277"/>
      <c r="G51" s="277"/>
      <c r="H51" s="277"/>
      <c r="I51" s="277"/>
      <c r="J51" s="277"/>
    </row>
    <row r="52" spans="2:10" x14ac:dyDescent="0.4">
      <c r="B52" s="277"/>
      <c r="C52" s="277"/>
      <c r="D52" s="277"/>
      <c r="E52" s="277"/>
      <c r="F52" s="277"/>
      <c r="G52" s="277"/>
      <c r="H52" s="277"/>
      <c r="I52" s="277"/>
      <c r="J52" s="277"/>
    </row>
    <row r="53" spans="2:10" x14ac:dyDescent="0.4">
      <c r="B53" s="277"/>
      <c r="C53" s="277"/>
      <c r="D53" s="277"/>
      <c r="E53" s="277"/>
      <c r="F53" s="277"/>
      <c r="G53" s="277"/>
      <c r="H53" s="277"/>
      <c r="I53" s="277"/>
      <c r="J53" s="277"/>
    </row>
    <row r="54" spans="2:10" x14ac:dyDescent="0.4">
      <c r="B54" s="277"/>
      <c r="C54" s="277"/>
      <c r="D54" s="277"/>
      <c r="E54" s="277"/>
      <c r="F54" s="277"/>
      <c r="G54" s="277"/>
      <c r="H54" s="277"/>
      <c r="I54" s="277"/>
      <c r="J54" s="277"/>
    </row>
    <row r="55" spans="2:10" x14ac:dyDescent="0.4">
      <c r="B55" s="277"/>
      <c r="C55" s="277"/>
      <c r="D55" s="277"/>
      <c r="E55" s="277"/>
      <c r="F55" s="277"/>
      <c r="G55" s="277"/>
      <c r="H55" s="277"/>
      <c r="I55" s="277"/>
      <c r="J55" s="27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B44:J55"/>
    <mergeCell ref="D4:J4"/>
    <mergeCell ref="D14:G14"/>
    <mergeCell ref="B1:J1"/>
    <mergeCell ref="G19:I19"/>
    <mergeCell ref="G20:I20"/>
    <mergeCell ref="E2:J2"/>
    <mergeCell ref="E3:J3"/>
    <mergeCell ref="D11:G11"/>
    <mergeCell ref="D12:G12"/>
    <mergeCell ref="E13:G13"/>
    <mergeCell ref="D5:G5"/>
    <mergeCell ref="D6:G6"/>
    <mergeCell ref="E7:G7"/>
    <mergeCell ref="D28:E28"/>
    <mergeCell ref="G17:I17"/>
    <mergeCell ref="G16:I16"/>
    <mergeCell ref="G22:I22"/>
    <mergeCell ref="G18:I18"/>
    <mergeCell ref="G21:I21"/>
    <mergeCell ref="D27:E27"/>
    <mergeCell ref="G27:I27"/>
    <mergeCell ref="C32:E32"/>
    <mergeCell ref="C33:E33"/>
    <mergeCell ref="C34:E34"/>
    <mergeCell ref="C35:E35"/>
    <mergeCell ref="B36:E3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29" max="16383" man="1"/>
    <brk id="4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640625" defaultRowHeight="12.3" x14ac:dyDescent="0.4"/>
  <cols>
    <col min="1" max="1" width="4.27734375" style="3" customWidth="1"/>
    <col min="2" max="2" width="14.44140625" style="3" customWidth="1"/>
    <col min="3" max="3" width="38.27734375" style="7" customWidth="1"/>
    <col min="4" max="4" width="4.5546875" style="3" customWidth="1"/>
    <col min="5" max="5" width="10.5546875" style="3" customWidth="1"/>
    <col min="6" max="6" width="9.83203125" style="3" customWidth="1"/>
    <col min="7" max="7" width="12.71875" style="3" customWidth="1"/>
    <col min="8" max="16384" width="9.1640625" style="3"/>
  </cols>
  <sheetData>
    <row r="1" spans="1:7" ht="15" x14ac:dyDescent="0.4">
      <c r="A1" s="308" t="s">
        <v>7</v>
      </c>
      <c r="B1" s="308"/>
      <c r="C1" s="309"/>
      <c r="D1" s="308"/>
      <c r="E1" s="308"/>
      <c r="F1" s="308"/>
      <c r="G1" s="308"/>
    </row>
    <row r="2" spans="1:7" ht="25" customHeight="1" x14ac:dyDescent="0.4">
      <c r="A2" s="48" t="s">
        <v>8</v>
      </c>
      <c r="B2" s="47"/>
      <c r="C2" s="310"/>
      <c r="D2" s="310"/>
      <c r="E2" s="310"/>
      <c r="F2" s="310"/>
      <c r="G2" s="311"/>
    </row>
    <row r="3" spans="1:7" ht="25" customHeight="1" x14ac:dyDescent="0.4">
      <c r="A3" s="48" t="s">
        <v>9</v>
      </c>
      <c r="B3" s="47"/>
      <c r="C3" s="310"/>
      <c r="D3" s="310"/>
      <c r="E3" s="310"/>
      <c r="F3" s="310"/>
      <c r="G3" s="311"/>
    </row>
    <row r="4" spans="1:7" ht="25" customHeight="1" x14ac:dyDescent="0.4">
      <c r="A4" s="48" t="s">
        <v>10</v>
      </c>
      <c r="B4" s="47"/>
      <c r="C4" s="310"/>
      <c r="D4" s="310"/>
      <c r="E4" s="310"/>
      <c r="F4" s="310"/>
      <c r="G4" s="311"/>
    </row>
    <row r="5" spans="1:7" x14ac:dyDescent="0.4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B8F3-15BA-4CE2-A446-FE67A7BB115B}">
  <sheetPr>
    <outlinePr summaryBelow="0"/>
  </sheetPr>
  <dimension ref="A1:BH4927"/>
  <sheetViews>
    <sheetView tabSelected="1" zoomScale="82" workbookViewId="0">
      <pane ySplit="7" topLeftCell="A249" activePane="bottomLeft" state="frozen"/>
      <selection pane="bottomLeft" activeCell="B262" sqref="B262"/>
    </sheetView>
  </sheetViews>
  <sheetFormatPr defaultRowHeight="12.3" outlineLevelRow="2" x14ac:dyDescent="0.4"/>
  <cols>
    <col min="1" max="1" width="3.44140625" customWidth="1"/>
    <col min="2" max="2" width="12.5546875" style="107" customWidth="1"/>
    <col min="3" max="3" width="38.27734375" style="107" customWidth="1"/>
    <col min="4" max="4" width="4.83203125" customWidth="1"/>
    <col min="5" max="5" width="10.5546875" customWidth="1"/>
    <col min="6" max="6" width="9.83203125" customWidth="1"/>
    <col min="7" max="7" width="12.27734375" customWidth="1"/>
    <col min="8" max="18" width="0" hidden="1" customWidth="1"/>
    <col min="19" max="19" width="9.1640625" hidden="1" customWidth="1"/>
    <col min="21" max="25" width="0" hidden="1" customWidth="1"/>
    <col min="29" max="29" width="0" hidden="1" customWidth="1"/>
    <col min="31" max="41" width="0" hidden="1" customWidth="1"/>
    <col min="53" max="53" width="73.71875" customWidth="1"/>
  </cols>
  <sheetData>
    <row r="1" spans="1:60" ht="15.75" customHeight="1" x14ac:dyDescent="0.5">
      <c r="A1" s="316" t="s">
        <v>7</v>
      </c>
      <c r="B1" s="316"/>
      <c r="C1" s="316"/>
      <c r="D1" s="316"/>
      <c r="E1" s="316"/>
      <c r="F1" s="316"/>
      <c r="G1" s="316"/>
      <c r="AG1" t="s">
        <v>100</v>
      </c>
    </row>
    <row r="2" spans="1:60" ht="25" customHeight="1" x14ac:dyDescent="0.4">
      <c r="A2" s="48" t="s">
        <v>8</v>
      </c>
      <c r="B2" s="47" t="s">
        <v>516</v>
      </c>
      <c r="C2" s="317" t="s">
        <v>36</v>
      </c>
      <c r="D2" s="318"/>
      <c r="E2" s="318"/>
      <c r="F2" s="318"/>
      <c r="G2" s="319"/>
      <c r="AG2" t="s">
        <v>101</v>
      </c>
    </row>
    <row r="3" spans="1:60" ht="25" customHeight="1" x14ac:dyDescent="0.4">
      <c r="A3" s="48" t="s">
        <v>9</v>
      </c>
      <c r="B3" s="47" t="s">
        <v>43</v>
      </c>
      <c r="C3" s="317" t="s">
        <v>36</v>
      </c>
      <c r="D3" s="318"/>
      <c r="E3" s="318"/>
      <c r="F3" s="318"/>
      <c r="G3" s="319"/>
      <c r="AC3" s="107" t="s">
        <v>101</v>
      </c>
      <c r="AG3" t="s">
        <v>102</v>
      </c>
    </row>
    <row r="4" spans="1:60" ht="25" customHeight="1" x14ac:dyDescent="0.4">
      <c r="A4" s="108" t="s">
        <v>10</v>
      </c>
      <c r="B4" s="109" t="s">
        <v>43</v>
      </c>
      <c r="C4" s="320" t="s">
        <v>44</v>
      </c>
      <c r="D4" s="321"/>
      <c r="E4" s="321"/>
      <c r="F4" s="321"/>
      <c r="G4" s="322"/>
      <c r="AG4" t="s">
        <v>103</v>
      </c>
    </row>
    <row r="5" spans="1:60" x14ac:dyDescent="0.4">
      <c r="D5" s="10"/>
    </row>
    <row r="6" spans="1:60" ht="36.9" x14ac:dyDescent="0.4">
      <c r="A6" s="111" t="s">
        <v>104</v>
      </c>
      <c r="B6" s="113" t="s">
        <v>105</v>
      </c>
      <c r="C6" s="113" t="s">
        <v>106</v>
      </c>
      <c r="D6" s="112" t="s">
        <v>107</v>
      </c>
      <c r="E6" s="111" t="s">
        <v>108</v>
      </c>
      <c r="F6" s="110" t="s">
        <v>109</v>
      </c>
      <c r="G6" s="111" t="s">
        <v>25</v>
      </c>
      <c r="H6" s="114" t="s">
        <v>26</v>
      </c>
      <c r="I6" s="114" t="s">
        <v>110</v>
      </c>
      <c r="J6" s="114" t="s">
        <v>27</v>
      </c>
      <c r="K6" s="114" t="s">
        <v>111</v>
      </c>
      <c r="L6" s="114" t="s">
        <v>112</v>
      </c>
      <c r="M6" s="114" t="s">
        <v>113</v>
      </c>
      <c r="N6" s="114" t="s">
        <v>114</v>
      </c>
      <c r="O6" s="114" t="s">
        <v>115</v>
      </c>
      <c r="P6" s="114" t="s">
        <v>116</v>
      </c>
      <c r="Q6" s="114" t="s">
        <v>117</v>
      </c>
      <c r="R6" s="114" t="s">
        <v>118</v>
      </c>
      <c r="S6" s="114" t="s">
        <v>119</v>
      </c>
      <c r="T6" s="114" t="s">
        <v>120</v>
      </c>
      <c r="U6" s="114" t="s">
        <v>121</v>
      </c>
      <c r="V6" s="114" t="s">
        <v>122</v>
      </c>
      <c r="W6" s="114" t="s">
        <v>123</v>
      </c>
      <c r="X6" s="114" t="s">
        <v>124</v>
      </c>
      <c r="Y6" s="114" t="s">
        <v>125</v>
      </c>
    </row>
    <row r="7" spans="1:60" hidden="1" x14ac:dyDescent="0.4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6"/>
      <c r="O7" s="116"/>
      <c r="P7" s="116"/>
      <c r="Q7" s="116"/>
      <c r="R7" s="117"/>
      <c r="S7" s="117"/>
      <c r="T7" s="117"/>
      <c r="U7" s="117"/>
      <c r="V7" s="117"/>
      <c r="W7" s="117"/>
      <c r="X7" s="117"/>
      <c r="Y7" s="117"/>
    </row>
    <row r="8" spans="1:60" x14ac:dyDescent="0.4">
      <c r="A8" s="123" t="s">
        <v>126</v>
      </c>
      <c r="B8" s="124" t="s">
        <v>53</v>
      </c>
      <c r="C8" s="142" t="s">
        <v>54</v>
      </c>
      <c r="D8" s="125"/>
      <c r="E8" s="126"/>
      <c r="F8" s="127"/>
      <c r="G8" s="127">
        <f>SUM(G9:G11)+G13+G15+G17+G18+G19+G20+G22+G23+G24</f>
        <v>0</v>
      </c>
      <c r="H8" s="127"/>
      <c r="I8" s="127">
        <v>1845.5</v>
      </c>
      <c r="J8" s="127"/>
      <c r="K8" s="127">
        <v>72341.509999999995</v>
      </c>
      <c r="L8" s="127"/>
      <c r="M8" s="127"/>
      <c r="N8" s="126"/>
      <c r="O8" s="126"/>
      <c r="P8" s="126"/>
      <c r="Q8" s="126"/>
      <c r="R8" s="127"/>
      <c r="S8" s="127"/>
      <c r="T8" s="128"/>
      <c r="U8" s="122"/>
      <c r="V8" s="122"/>
      <c r="W8" s="122"/>
      <c r="X8" s="122"/>
      <c r="Y8" s="122"/>
      <c r="AG8" t="s">
        <v>127</v>
      </c>
    </row>
    <row r="9" spans="1:60" x14ac:dyDescent="0.4">
      <c r="A9" s="135">
        <v>2</v>
      </c>
      <c r="B9" s="136" t="s">
        <v>133</v>
      </c>
      <c r="C9" s="143" t="s">
        <v>134</v>
      </c>
      <c r="D9" s="137" t="s">
        <v>128</v>
      </c>
      <c r="E9" s="138">
        <v>1.764</v>
      </c>
      <c r="F9" s="139"/>
      <c r="G9" s="139">
        <f t="shared" ref="G9:G11" si="0">F9*E9</f>
        <v>0</v>
      </c>
      <c r="H9" s="139">
        <v>0</v>
      </c>
      <c r="I9" s="139">
        <v>0</v>
      </c>
      <c r="J9" s="139">
        <v>61.1</v>
      </c>
      <c r="K9" s="139">
        <v>107.7804</v>
      </c>
      <c r="L9" s="139">
        <v>21</v>
      </c>
      <c r="M9" s="139">
        <v>130.41380000000001</v>
      </c>
      <c r="N9" s="138">
        <v>0</v>
      </c>
      <c r="O9" s="138">
        <v>0</v>
      </c>
      <c r="P9" s="138">
        <v>0.22500000000000001</v>
      </c>
      <c r="Q9" s="138">
        <v>0.39690000000000003</v>
      </c>
      <c r="R9" s="139"/>
      <c r="S9" s="139" t="s">
        <v>129</v>
      </c>
      <c r="T9" s="140" t="s">
        <v>129</v>
      </c>
      <c r="U9" s="121">
        <v>0.14199999999999999</v>
      </c>
      <c r="V9" s="121">
        <v>0.25048799999999999</v>
      </c>
      <c r="W9" s="121"/>
      <c r="X9" s="121" t="s">
        <v>130</v>
      </c>
      <c r="Y9" s="121" t="s">
        <v>131</v>
      </c>
      <c r="Z9" s="115"/>
      <c r="AA9" s="115"/>
      <c r="AB9" s="115"/>
      <c r="AC9" s="115"/>
      <c r="AD9" s="115"/>
      <c r="AE9" s="115"/>
      <c r="AF9" s="115"/>
      <c r="AG9" s="115" t="s">
        <v>132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x14ac:dyDescent="0.4">
      <c r="A10" s="135">
        <v>4</v>
      </c>
      <c r="B10" s="136" t="s">
        <v>135</v>
      </c>
      <c r="C10" s="143" t="s">
        <v>136</v>
      </c>
      <c r="D10" s="137" t="s">
        <v>128</v>
      </c>
      <c r="E10" s="138">
        <v>7.63</v>
      </c>
      <c r="F10" s="139"/>
      <c r="G10" s="139">
        <f t="shared" si="0"/>
        <v>0</v>
      </c>
      <c r="H10" s="139">
        <v>0</v>
      </c>
      <c r="I10" s="139">
        <v>0</v>
      </c>
      <c r="J10" s="139">
        <v>122.5</v>
      </c>
      <c r="K10" s="139">
        <v>934.67499999999995</v>
      </c>
      <c r="L10" s="139">
        <v>21</v>
      </c>
      <c r="M10" s="139">
        <v>1130.9628</v>
      </c>
      <c r="N10" s="138">
        <v>0</v>
      </c>
      <c r="O10" s="138">
        <v>0</v>
      </c>
      <c r="P10" s="138">
        <v>0.11</v>
      </c>
      <c r="Q10" s="138">
        <v>0.83930000000000005</v>
      </c>
      <c r="R10" s="139"/>
      <c r="S10" s="139" t="s">
        <v>129</v>
      </c>
      <c r="T10" s="140" t="s">
        <v>129</v>
      </c>
      <c r="U10" s="121">
        <v>0.2</v>
      </c>
      <c r="V10" s="121">
        <v>1.526</v>
      </c>
      <c r="W10" s="121"/>
      <c r="X10" s="121" t="s">
        <v>130</v>
      </c>
      <c r="Y10" s="121" t="s">
        <v>131</v>
      </c>
      <c r="Z10" s="115"/>
      <c r="AA10" s="115"/>
      <c r="AB10" s="115"/>
      <c r="AC10" s="115"/>
      <c r="AD10" s="115"/>
      <c r="AE10" s="115"/>
      <c r="AF10" s="115"/>
      <c r="AG10" s="115" t="s">
        <v>132</v>
      </c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x14ac:dyDescent="0.4">
      <c r="A11" s="129">
        <v>6</v>
      </c>
      <c r="B11" s="130" t="s">
        <v>138</v>
      </c>
      <c r="C11" s="144" t="s">
        <v>139</v>
      </c>
      <c r="D11" s="131" t="s">
        <v>140</v>
      </c>
      <c r="E11" s="132">
        <v>18.5032</v>
      </c>
      <c r="F11" s="133"/>
      <c r="G11" s="139">
        <f t="shared" si="0"/>
        <v>0</v>
      </c>
      <c r="H11" s="133">
        <v>0</v>
      </c>
      <c r="I11" s="133">
        <v>0</v>
      </c>
      <c r="J11" s="133">
        <v>1475</v>
      </c>
      <c r="K11" s="133">
        <v>27292.22</v>
      </c>
      <c r="L11" s="133">
        <v>21</v>
      </c>
      <c r="M11" s="133">
        <v>33023.586199999998</v>
      </c>
      <c r="N11" s="132">
        <v>0</v>
      </c>
      <c r="O11" s="132">
        <v>0</v>
      </c>
      <c r="P11" s="132">
        <v>0</v>
      </c>
      <c r="Q11" s="132">
        <v>0</v>
      </c>
      <c r="R11" s="133"/>
      <c r="S11" s="133" t="s">
        <v>129</v>
      </c>
      <c r="T11" s="134" t="s">
        <v>129</v>
      </c>
      <c r="U11" s="121">
        <v>3.5329999999999999</v>
      </c>
      <c r="V11" s="121">
        <v>65.371805600000002</v>
      </c>
      <c r="W11" s="121"/>
      <c r="X11" s="121" t="s">
        <v>130</v>
      </c>
      <c r="Y11" s="121" t="s">
        <v>131</v>
      </c>
      <c r="Z11" s="115"/>
      <c r="AA11" s="115"/>
      <c r="AB11" s="115"/>
      <c r="AC11" s="115"/>
      <c r="AD11" s="115"/>
      <c r="AE11" s="115"/>
      <c r="AF11" s="115"/>
      <c r="AG11" s="115" t="s">
        <v>132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4">
      <c r="A12" s="118"/>
      <c r="B12" s="119"/>
      <c r="C12" s="314" t="s">
        <v>141</v>
      </c>
      <c r="D12" s="315"/>
      <c r="E12" s="315"/>
      <c r="F12" s="315"/>
      <c r="G12" s="315"/>
      <c r="H12" s="121"/>
      <c r="I12" s="121"/>
      <c r="J12" s="121"/>
      <c r="K12" s="121"/>
      <c r="L12" s="121"/>
      <c r="M12" s="121"/>
      <c r="N12" s="120"/>
      <c r="O12" s="120"/>
      <c r="P12" s="120"/>
      <c r="Q12" s="120"/>
      <c r="R12" s="121"/>
      <c r="S12" s="121"/>
      <c r="T12" s="121"/>
      <c r="U12" s="121"/>
      <c r="V12" s="121"/>
      <c r="W12" s="121"/>
      <c r="X12" s="121"/>
      <c r="Y12" s="121"/>
      <c r="Z12" s="115"/>
      <c r="AA12" s="115"/>
      <c r="AB12" s="115"/>
      <c r="AC12" s="115"/>
      <c r="AD12" s="115"/>
      <c r="AE12" s="115"/>
      <c r="AF12" s="115"/>
      <c r="AG12" s="115" t="s">
        <v>142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x14ac:dyDescent="0.4">
      <c r="A13" s="129">
        <v>7</v>
      </c>
      <c r="B13" s="130" t="s">
        <v>143</v>
      </c>
      <c r="C13" s="144" t="s">
        <v>144</v>
      </c>
      <c r="D13" s="131" t="s">
        <v>140</v>
      </c>
      <c r="E13" s="132">
        <v>2.2103999999999999</v>
      </c>
      <c r="F13" s="133"/>
      <c r="G13" s="139">
        <f>F13*E13</f>
        <v>0</v>
      </c>
      <c r="H13" s="133">
        <v>0</v>
      </c>
      <c r="I13" s="133">
        <v>0</v>
      </c>
      <c r="J13" s="133">
        <v>53</v>
      </c>
      <c r="K13" s="133">
        <v>117.15119999999999</v>
      </c>
      <c r="L13" s="133">
        <v>21</v>
      </c>
      <c r="M13" s="133">
        <v>141.75149999999999</v>
      </c>
      <c r="N13" s="132">
        <v>0</v>
      </c>
      <c r="O13" s="132">
        <v>0</v>
      </c>
      <c r="P13" s="132">
        <v>0</v>
      </c>
      <c r="Q13" s="132">
        <v>0</v>
      </c>
      <c r="R13" s="133"/>
      <c r="S13" s="133" t="s">
        <v>129</v>
      </c>
      <c r="T13" s="134" t="s">
        <v>129</v>
      </c>
      <c r="U13" s="121">
        <v>7.3999999999999996E-2</v>
      </c>
      <c r="V13" s="121">
        <v>0.16356959999999998</v>
      </c>
      <c r="W13" s="121"/>
      <c r="X13" s="121" t="s">
        <v>130</v>
      </c>
      <c r="Y13" s="121" t="s">
        <v>131</v>
      </c>
      <c r="Z13" s="115"/>
      <c r="AA13" s="115"/>
      <c r="AB13" s="115"/>
      <c r="AC13" s="115"/>
      <c r="AD13" s="115"/>
      <c r="AE13" s="115"/>
      <c r="AF13" s="115"/>
      <c r="AG13" s="115" t="s">
        <v>145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4">
      <c r="A14" s="118"/>
      <c r="B14" s="119"/>
      <c r="C14" s="314" t="s">
        <v>146</v>
      </c>
      <c r="D14" s="315"/>
      <c r="E14" s="315"/>
      <c r="F14" s="315"/>
      <c r="G14" s="315"/>
      <c r="H14" s="121"/>
      <c r="I14" s="121"/>
      <c r="J14" s="121"/>
      <c r="K14" s="121"/>
      <c r="L14" s="121"/>
      <c r="M14" s="121"/>
      <c r="N14" s="120"/>
      <c r="O14" s="120"/>
      <c r="P14" s="120"/>
      <c r="Q14" s="120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  <c r="AD14" s="115"/>
      <c r="AE14" s="115"/>
      <c r="AF14" s="115"/>
      <c r="AG14" s="115" t="s">
        <v>142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x14ac:dyDescent="0.4">
      <c r="A15" s="129">
        <v>8</v>
      </c>
      <c r="B15" s="130" t="s">
        <v>147</v>
      </c>
      <c r="C15" s="144" t="s">
        <v>148</v>
      </c>
      <c r="D15" s="131" t="s">
        <v>140</v>
      </c>
      <c r="E15" s="132">
        <v>2.2103999999999999</v>
      </c>
      <c r="F15" s="133"/>
      <c r="G15" s="139">
        <f>F15*E15</f>
        <v>0</v>
      </c>
      <c r="H15" s="133">
        <v>0</v>
      </c>
      <c r="I15" s="133">
        <v>0</v>
      </c>
      <c r="J15" s="133">
        <v>296.5</v>
      </c>
      <c r="K15" s="133">
        <v>655.3836</v>
      </c>
      <c r="L15" s="133">
        <v>21</v>
      </c>
      <c r="M15" s="133">
        <v>793.00979999999993</v>
      </c>
      <c r="N15" s="132">
        <v>0</v>
      </c>
      <c r="O15" s="132">
        <v>0</v>
      </c>
      <c r="P15" s="132">
        <v>0</v>
      </c>
      <c r="Q15" s="132">
        <v>0</v>
      </c>
      <c r="R15" s="133"/>
      <c r="S15" s="133" t="s">
        <v>129</v>
      </c>
      <c r="T15" s="134" t="s">
        <v>129</v>
      </c>
      <c r="U15" s="121">
        <v>1.0999999999999999E-2</v>
      </c>
      <c r="V15" s="121">
        <v>2.4314399999999996E-2</v>
      </c>
      <c r="W15" s="121"/>
      <c r="X15" s="121" t="s">
        <v>130</v>
      </c>
      <c r="Y15" s="121" t="s">
        <v>131</v>
      </c>
      <c r="Z15" s="115"/>
      <c r="AA15" s="115"/>
      <c r="AB15" s="115"/>
      <c r="AC15" s="115"/>
      <c r="AD15" s="115"/>
      <c r="AE15" s="115"/>
      <c r="AF15" s="115"/>
      <c r="AG15" s="115" t="s">
        <v>145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4">
      <c r="A16" s="118"/>
      <c r="B16" s="119"/>
      <c r="C16" s="314" t="s">
        <v>149</v>
      </c>
      <c r="D16" s="315"/>
      <c r="E16" s="315"/>
      <c r="F16" s="315"/>
      <c r="G16" s="315"/>
      <c r="H16" s="121"/>
      <c r="I16" s="121"/>
      <c r="J16" s="121"/>
      <c r="K16" s="121"/>
      <c r="L16" s="121"/>
      <c r="M16" s="121"/>
      <c r="N16" s="120"/>
      <c r="O16" s="120"/>
      <c r="P16" s="120"/>
      <c r="Q16" s="120"/>
      <c r="R16" s="121"/>
      <c r="S16" s="121"/>
      <c r="T16" s="121"/>
      <c r="U16" s="121"/>
      <c r="V16" s="121"/>
      <c r="W16" s="121"/>
      <c r="X16" s="121"/>
      <c r="Y16" s="121"/>
      <c r="Z16" s="115"/>
      <c r="AA16" s="115"/>
      <c r="AB16" s="115"/>
      <c r="AC16" s="115"/>
      <c r="AD16" s="115"/>
      <c r="AE16" s="115"/>
      <c r="AF16" s="115"/>
      <c r="AG16" s="115" t="s">
        <v>142</v>
      </c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x14ac:dyDescent="0.4">
      <c r="A17" s="135">
        <v>9</v>
      </c>
      <c r="B17" s="136" t="s">
        <v>150</v>
      </c>
      <c r="C17" s="143" t="s">
        <v>151</v>
      </c>
      <c r="D17" s="137" t="s">
        <v>140</v>
      </c>
      <c r="E17" s="138">
        <v>22.103999999999999</v>
      </c>
      <c r="F17" s="139"/>
      <c r="G17" s="139">
        <f>F17*E17</f>
        <v>0</v>
      </c>
      <c r="H17" s="139">
        <v>0</v>
      </c>
      <c r="I17" s="139">
        <v>0</v>
      </c>
      <c r="J17" s="139">
        <v>23.9</v>
      </c>
      <c r="K17" s="139">
        <v>528.28559999999993</v>
      </c>
      <c r="L17" s="139">
        <v>21</v>
      </c>
      <c r="M17" s="139">
        <v>639.23089999999991</v>
      </c>
      <c r="N17" s="138">
        <v>0</v>
      </c>
      <c r="O17" s="138">
        <v>0</v>
      </c>
      <c r="P17" s="138">
        <v>0</v>
      </c>
      <c r="Q17" s="138">
        <v>0</v>
      </c>
      <c r="R17" s="139"/>
      <c r="S17" s="139" t="s">
        <v>129</v>
      </c>
      <c r="T17" s="140" t="s">
        <v>129</v>
      </c>
      <c r="U17" s="121">
        <v>0</v>
      </c>
      <c r="V17" s="121">
        <v>0</v>
      </c>
      <c r="W17" s="121"/>
      <c r="X17" s="121" t="s">
        <v>130</v>
      </c>
      <c r="Y17" s="121" t="s">
        <v>131</v>
      </c>
      <c r="Z17" s="115"/>
      <c r="AA17" s="115"/>
      <c r="AB17" s="115"/>
      <c r="AC17" s="115"/>
      <c r="AD17" s="115"/>
      <c r="AE17" s="115"/>
      <c r="AF17" s="115"/>
      <c r="AG17" s="115" t="s">
        <v>132</v>
      </c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x14ac:dyDescent="0.4">
      <c r="A18" s="135">
        <v>10</v>
      </c>
      <c r="B18" s="136" t="s">
        <v>152</v>
      </c>
      <c r="C18" s="143" t="s">
        <v>153</v>
      </c>
      <c r="D18" s="137" t="s">
        <v>140</v>
      </c>
      <c r="E18" s="138">
        <v>2.2103999999999999</v>
      </c>
      <c r="F18" s="139"/>
      <c r="G18" s="139">
        <f>F18*E18</f>
        <v>0</v>
      </c>
      <c r="H18" s="139">
        <v>0</v>
      </c>
      <c r="I18" s="139">
        <v>0</v>
      </c>
      <c r="J18" s="139">
        <v>308</v>
      </c>
      <c r="K18" s="139">
        <v>680.80319999999995</v>
      </c>
      <c r="L18" s="139">
        <v>21</v>
      </c>
      <c r="M18" s="139">
        <v>823.76799999999992</v>
      </c>
      <c r="N18" s="138">
        <v>0</v>
      </c>
      <c r="O18" s="138">
        <v>0</v>
      </c>
      <c r="P18" s="138">
        <v>0</v>
      </c>
      <c r="Q18" s="138">
        <v>0</v>
      </c>
      <c r="R18" s="139"/>
      <c r="S18" s="139" t="s">
        <v>129</v>
      </c>
      <c r="T18" s="140" t="s">
        <v>129</v>
      </c>
      <c r="U18" s="121">
        <v>0.65200000000000002</v>
      </c>
      <c r="V18" s="121">
        <v>1.4411807999999999</v>
      </c>
      <c r="W18" s="121"/>
      <c r="X18" s="121" t="s">
        <v>130</v>
      </c>
      <c r="Y18" s="121" t="s">
        <v>131</v>
      </c>
      <c r="Z18" s="115"/>
      <c r="AA18" s="115"/>
      <c r="AB18" s="115"/>
      <c r="AC18" s="115"/>
      <c r="AD18" s="115"/>
      <c r="AE18" s="115"/>
      <c r="AF18" s="115"/>
      <c r="AG18" s="115" t="s">
        <v>145</v>
      </c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x14ac:dyDescent="0.4">
      <c r="A19" s="135">
        <v>11</v>
      </c>
      <c r="B19" s="136" t="s">
        <v>154</v>
      </c>
      <c r="C19" s="143" t="s">
        <v>155</v>
      </c>
      <c r="D19" s="137" t="s">
        <v>140</v>
      </c>
      <c r="E19" s="138">
        <v>16.2928</v>
      </c>
      <c r="F19" s="139"/>
      <c r="G19" s="139">
        <f>F19*E19</f>
        <v>0</v>
      </c>
      <c r="H19" s="139">
        <v>0</v>
      </c>
      <c r="I19" s="139">
        <v>0</v>
      </c>
      <c r="J19" s="139">
        <v>563</v>
      </c>
      <c r="K19" s="139">
        <v>9172.8464000000004</v>
      </c>
      <c r="L19" s="139">
        <v>21</v>
      </c>
      <c r="M19" s="139">
        <v>11099.148499999999</v>
      </c>
      <c r="N19" s="138">
        <v>0</v>
      </c>
      <c r="O19" s="138">
        <v>0</v>
      </c>
      <c r="P19" s="138">
        <v>0</v>
      </c>
      <c r="Q19" s="138">
        <v>0</v>
      </c>
      <c r="R19" s="139"/>
      <c r="S19" s="139" t="s">
        <v>129</v>
      </c>
      <c r="T19" s="140" t="s">
        <v>129</v>
      </c>
      <c r="U19" s="121">
        <v>1.1499999999999999</v>
      </c>
      <c r="V19" s="121">
        <v>18.736719999999998</v>
      </c>
      <c r="W19" s="121"/>
      <c r="X19" s="121" t="s">
        <v>130</v>
      </c>
      <c r="Y19" s="121" t="s">
        <v>131</v>
      </c>
      <c r="Z19" s="115"/>
      <c r="AA19" s="115"/>
      <c r="AB19" s="115"/>
      <c r="AC19" s="115"/>
      <c r="AD19" s="115"/>
      <c r="AE19" s="115"/>
      <c r="AF19" s="115"/>
      <c r="AG19" s="115" t="s">
        <v>132</v>
      </c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x14ac:dyDescent="0.4">
      <c r="A20" s="129">
        <v>12</v>
      </c>
      <c r="B20" s="130" t="s">
        <v>156</v>
      </c>
      <c r="C20" s="144" t="s">
        <v>157</v>
      </c>
      <c r="D20" s="131" t="s">
        <v>128</v>
      </c>
      <c r="E20" s="132">
        <v>50</v>
      </c>
      <c r="F20" s="133"/>
      <c r="G20" s="139">
        <f>F20*E20</f>
        <v>0</v>
      </c>
      <c r="H20" s="133">
        <v>0</v>
      </c>
      <c r="I20" s="133">
        <v>0</v>
      </c>
      <c r="J20" s="133">
        <v>55.9</v>
      </c>
      <c r="K20" s="133">
        <v>2795</v>
      </c>
      <c r="L20" s="133">
        <v>21</v>
      </c>
      <c r="M20" s="133">
        <v>3381.95</v>
      </c>
      <c r="N20" s="132">
        <v>0</v>
      </c>
      <c r="O20" s="132">
        <v>0</v>
      </c>
      <c r="P20" s="132">
        <v>0</v>
      </c>
      <c r="Q20" s="132">
        <v>0</v>
      </c>
      <c r="R20" s="133"/>
      <c r="S20" s="133" t="s">
        <v>129</v>
      </c>
      <c r="T20" s="134" t="s">
        <v>129</v>
      </c>
      <c r="U20" s="121">
        <v>0.13</v>
      </c>
      <c r="V20" s="121">
        <v>6.5</v>
      </c>
      <c r="W20" s="121"/>
      <c r="X20" s="121" t="s">
        <v>130</v>
      </c>
      <c r="Y20" s="121" t="s">
        <v>131</v>
      </c>
      <c r="Z20" s="115"/>
      <c r="AA20" s="115"/>
      <c r="AB20" s="115"/>
      <c r="AC20" s="115"/>
      <c r="AD20" s="115"/>
      <c r="AE20" s="115"/>
      <c r="AF20" s="115"/>
      <c r="AG20" s="115" t="s">
        <v>145</v>
      </c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4">
      <c r="A21" s="118"/>
      <c r="B21" s="119"/>
      <c r="C21" s="314" t="s">
        <v>158</v>
      </c>
      <c r="D21" s="315"/>
      <c r="E21" s="315"/>
      <c r="F21" s="315"/>
      <c r="G21" s="315"/>
      <c r="H21" s="121"/>
      <c r="I21" s="121"/>
      <c r="J21" s="121"/>
      <c r="K21" s="121"/>
      <c r="L21" s="121"/>
      <c r="M21" s="121"/>
      <c r="N21" s="120"/>
      <c r="O21" s="120"/>
      <c r="P21" s="120"/>
      <c r="Q21" s="120"/>
      <c r="R21" s="121"/>
      <c r="S21" s="121"/>
      <c r="T21" s="121"/>
      <c r="U21" s="121"/>
      <c r="V21" s="121"/>
      <c r="W21" s="121"/>
      <c r="X21" s="121"/>
      <c r="Y21" s="121"/>
      <c r="Z21" s="115"/>
      <c r="AA21" s="115"/>
      <c r="AB21" s="115"/>
      <c r="AC21" s="115"/>
      <c r="AD21" s="115"/>
      <c r="AE21" s="115"/>
      <c r="AF21" s="115"/>
      <c r="AG21" s="115" t="s">
        <v>142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x14ac:dyDescent="0.4">
      <c r="A22" s="135">
        <v>13</v>
      </c>
      <c r="B22" s="136" t="s">
        <v>159</v>
      </c>
      <c r="C22" s="143" t="s">
        <v>160</v>
      </c>
      <c r="D22" s="137" t="s">
        <v>140</v>
      </c>
      <c r="E22" s="138">
        <v>2.2103999999999999</v>
      </c>
      <c r="F22" s="139"/>
      <c r="G22" s="139">
        <f>F22*E22</f>
        <v>0</v>
      </c>
      <c r="H22" s="139">
        <v>0</v>
      </c>
      <c r="I22" s="139">
        <v>0</v>
      </c>
      <c r="J22" s="139">
        <v>513</v>
      </c>
      <c r="K22" s="139">
        <v>1133.9351999999999</v>
      </c>
      <c r="L22" s="139">
        <v>21</v>
      </c>
      <c r="M22" s="139">
        <v>1372.0674000000001</v>
      </c>
      <c r="N22" s="138">
        <v>0</v>
      </c>
      <c r="O22" s="138">
        <v>0</v>
      </c>
      <c r="P22" s="138">
        <v>0</v>
      </c>
      <c r="Q22" s="138">
        <v>0</v>
      </c>
      <c r="R22" s="139"/>
      <c r="S22" s="139" t="s">
        <v>129</v>
      </c>
      <c r="T22" s="140" t="s">
        <v>129</v>
      </c>
      <c r="U22" s="121">
        <v>0</v>
      </c>
      <c r="V22" s="121">
        <v>0</v>
      </c>
      <c r="W22" s="121"/>
      <c r="X22" s="121" t="s">
        <v>130</v>
      </c>
      <c r="Y22" s="121" t="s">
        <v>131</v>
      </c>
      <c r="Z22" s="115"/>
      <c r="AA22" s="115"/>
      <c r="AB22" s="115"/>
      <c r="AC22" s="115"/>
      <c r="AD22" s="115"/>
      <c r="AE22" s="115"/>
      <c r="AF22" s="115"/>
      <c r="AG22" s="115" t="s">
        <v>145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x14ac:dyDescent="0.4">
      <c r="A23" s="135">
        <v>14</v>
      </c>
      <c r="B23" s="136" t="s">
        <v>161</v>
      </c>
      <c r="C23" s="143" t="s">
        <v>162</v>
      </c>
      <c r="D23" s="137" t="s">
        <v>128</v>
      </c>
      <c r="E23" s="138">
        <v>100</v>
      </c>
      <c r="F23" s="139"/>
      <c r="G23" s="139">
        <f>F23*E23</f>
        <v>0</v>
      </c>
      <c r="H23" s="139">
        <v>6.83</v>
      </c>
      <c r="I23" s="139">
        <v>683</v>
      </c>
      <c r="J23" s="139">
        <v>26.07</v>
      </c>
      <c r="K23" s="139">
        <v>2607</v>
      </c>
      <c r="L23" s="139">
        <v>21</v>
      </c>
      <c r="M23" s="139">
        <v>3980.9</v>
      </c>
      <c r="N23" s="138">
        <v>3.0000000000000001E-5</v>
      </c>
      <c r="O23" s="138">
        <v>3.0000000000000001E-3</v>
      </c>
      <c r="P23" s="138">
        <v>0</v>
      </c>
      <c r="Q23" s="138">
        <v>0</v>
      </c>
      <c r="R23" s="139"/>
      <c r="S23" s="139" t="s">
        <v>129</v>
      </c>
      <c r="T23" s="140" t="s">
        <v>129</v>
      </c>
      <c r="U23" s="121">
        <v>0.06</v>
      </c>
      <c r="V23" s="121">
        <v>6</v>
      </c>
      <c r="W23" s="121"/>
      <c r="X23" s="121" t="s">
        <v>163</v>
      </c>
      <c r="Y23" s="121" t="s">
        <v>131</v>
      </c>
      <c r="Z23" s="115"/>
      <c r="AA23" s="115"/>
      <c r="AB23" s="115"/>
      <c r="AC23" s="115"/>
      <c r="AD23" s="115"/>
      <c r="AE23" s="115"/>
      <c r="AF23" s="115"/>
      <c r="AG23" s="115" t="s">
        <v>164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x14ac:dyDescent="0.4">
      <c r="A24" s="135">
        <v>15</v>
      </c>
      <c r="B24" s="136" t="s">
        <v>165</v>
      </c>
      <c r="C24" s="143" t="s">
        <v>166</v>
      </c>
      <c r="D24" s="137" t="s">
        <v>140</v>
      </c>
      <c r="E24" s="138">
        <v>2.5</v>
      </c>
      <c r="F24" s="139"/>
      <c r="G24" s="139">
        <f>F24*E24</f>
        <v>0</v>
      </c>
      <c r="H24" s="139">
        <v>465</v>
      </c>
      <c r="I24" s="139">
        <v>1162.5</v>
      </c>
      <c r="J24" s="139">
        <v>0</v>
      </c>
      <c r="K24" s="139">
        <v>0</v>
      </c>
      <c r="L24" s="139">
        <v>21</v>
      </c>
      <c r="M24" s="139">
        <v>1406.625</v>
      </c>
      <c r="N24" s="138">
        <v>1.67</v>
      </c>
      <c r="O24" s="138">
        <v>4.1749999999999998</v>
      </c>
      <c r="P24" s="138">
        <v>0</v>
      </c>
      <c r="Q24" s="138">
        <v>0</v>
      </c>
      <c r="R24" s="139" t="s">
        <v>167</v>
      </c>
      <c r="S24" s="139" t="s">
        <v>168</v>
      </c>
      <c r="T24" s="140" t="s">
        <v>169</v>
      </c>
      <c r="U24" s="121">
        <v>0</v>
      </c>
      <c r="V24" s="121">
        <v>0</v>
      </c>
      <c r="W24" s="121"/>
      <c r="X24" s="121" t="s">
        <v>170</v>
      </c>
      <c r="Y24" s="121" t="s">
        <v>131</v>
      </c>
      <c r="Z24" s="115"/>
      <c r="AA24" s="115"/>
      <c r="AB24" s="115"/>
      <c r="AC24" s="115"/>
      <c r="AD24" s="115"/>
      <c r="AE24" s="115"/>
      <c r="AF24" s="115"/>
      <c r="AG24" s="115" t="s">
        <v>171</v>
      </c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x14ac:dyDescent="0.4">
      <c r="A25" s="123" t="s">
        <v>126</v>
      </c>
      <c r="B25" s="124" t="s">
        <v>55</v>
      </c>
      <c r="C25" s="142" t="s">
        <v>56</v>
      </c>
      <c r="D25" s="125"/>
      <c r="E25" s="126"/>
      <c r="F25" s="127"/>
      <c r="G25" s="127">
        <f>SUM(G26:G33)</f>
        <v>0</v>
      </c>
      <c r="H25" s="127"/>
      <c r="I25" s="127">
        <v>25757.85</v>
      </c>
      <c r="J25" s="127"/>
      <c r="K25" s="127">
        <v>8323.9</v>
      </c>
      <c r="L25" s="127"/>
      <c r="M25" s="127"/>
      <c r="N25" s="126"/>
      <c r="O25" s="126"/>
      <c r="P25" s="126"/>
      <c r="Q25" s="126"/>
      <c r="R25" s="127"/>
      <c r="S25" s="127"/>
      <c r="T25" s="128"/>
      <c r="U25" s="122"/>
      <c r="V25" s="122"/>
      <c r="W25" s="122"/>
      <c r="X25" s="122"/>
      <c r="Y25" s="122"/>
      <c r="AG25" t="s">
        <v>127</v>
      </c>
    </row>
    <row r="26" spans="1:60" x14ac:dyDescent="0.4">
      <c r="A26" s="135">
        <v>18</v>
      </c>
      <c r="B26" s="136" t="s">
        <v>172</v>
      </c>
      <c r="C26" s="143" t="s">
        <v>525</v>
      </c>
      <c r="D26" s="137" t="s">
        <v>128</v>
      </c>
      <c r="E26" s="138">
        <v>33.359000000000002</v>
      </c>
      <c r="F26" s="139"/>
      <c r="G26" s="139">
        <f t="shared" ref="G26:G33" si="1">F26*E26</f>
        <v>0</v>
      </c>
      <c r="H26" s="139">
        <v>185.99</v>
      </c>
      <c r="I26" s="139">
        <v>6204.4404100000011</v>
      </c>
      <c r="J26" s="139">
        <v>31.51</v>
      </c>
      <c r="K26" s="139">
        <v>1051.1420900000001</v>
      </c>
      <c r="L26" s="139">
        <v>21</v>
      </c>
      <c r="M26" s="139">
        <v>8779.2518</v>
      </c>
      <c r="N26" s="138">
        <v>0.4284</v>
      </c>
      <c r="O26" s="138">
        <v>14.2909956</v>
      </c>
      <c r="P26" s="138">
        <v>0</v>
      </c>
      <c r="Q26" s="138">
        <v>0</v>
      </c>
      <c r="R26" s="139"/>
      <c r="S26" s="139" t="s">
        <v>129</v>
      </c>
      <c r="T26" s="140" t="s">
        <v>129</v>
      </c>
      <c r="U26" s="121">
        <v>2.5999999999999999E-2</v>
      </c>
      <c r="V26" s="121">
        <v>0.86733400000000005</v>
      </c>
      <c r="W26" s="121"/>
      <c r="X26" s="121" t="s">
        <v>130</v>
      </c>
      <c r="Y26" s="121" t="s">
        <v>131</v>
      </c>
      <c r="Z26" s="115"/>
      <c r="AA26" s="115"/>
      <c r="AB26" s="115"/>
      <c r="AC26" s="115"/>
      <c r="AD26" s="115"/>
      <c r="AE26" s="115"/>
      <c r="AF26" s="115"/>
      <c r="AG26" s="115" t="s">
        <v>132</v>
      </c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x14ac:dyDescent="0.4">
      <c r="A27" s="135">
        <v>19</v>
      </c>
      <c r="B27" s="136" t="s">
        <v>173</v>
      </c>
      <c r="C27" s="143" t="s">
        <v>174</v>
      </c>
      <c r="D27" s="137" t="s">
        <v>128</v>
      </c>
      <c r="E27" s="138">
        <v>6.3220000000000001</v>
      </c>
      <c r="F27" s="139"/>
      <c r="G27" s="139">
        <f t="shared" si="1"/>
        <v>0</v>
      </c>
      <c r="H27" s="139">
        <v>219.13</v>
      </c>
      <c r="I27" s="139">
        <v>1385.33986</v>
      </c>
      <c r="J27" s="139">
        <v>35.369999999999997</v>
      </c>
      <c r="K27" s="139">
        <v>223.60914</v>
      </c>
      <c r="L27" s="139">
        <v>21</v>
      </c>
      <c r="M27" s="139">
        <v>1946.8295000000001</v>
      </c>
      <c r="N27" s="138">
        <v>0.441</v>
      </c>
      <c r="O27" s="138">
        <v>2.7880020000000001</v>
      </c>
      <c r="P27" s="138">
        <v>0</v>
      </c>
      <c r="Q27" s="138">
        <v>0</v>
      </c>
      <c r="R27" s="139"/>
      <c r="S27" s="139" t="s">
        <v>129</v>
      </c>
      <c r="T27" s="140" t="s">
        <v>129</v>
      </c>
      <c r="U27" s="121">
        <v>2.9000000000000001E-2</v>
      </c>
      <c r="V27" s="121">
        <v>0.183338</v>
      </c>
      <c r="W27" s="121"/>
      <c r="X27" s="121" t="s">
        <v>130</v>
      </c>
      <c r="Y27" s="121" t="s">
        <v>131</v>
      </c>
      <c r="Z27" s="115"/>
      <c r="AA27" s="115"/>
      <c r="AB27" s="115"/>
      <c r="AC27" s="115"/>
      <c r="AD27" s="115"/>
      <c r="AE27" s="115"/>
      <c r="AF27" s="115"/>
      <c r="AG27" s="115" t="s">
        <v>132</v>
      </c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x14ac:dyDescent="0.4">
      <c r="A28" s="135">
        <v>20</v>
      </c>
      <c r="B28" s="136" t="s">
        <v>175</v>
      </c>
      <c r="C28" s="143" t="s">
        <v>176</v>
      </c>
      <c r="D28" s="137" t="s">
        <v>128</v>
      </c>
      <c r="E28" s="138">
        <v>6.3220000000000001</v>
      </c>
      <c r="F28" s="139"/>
      <c r="G28" s="139">
        <f t="shared" si="1"/>
        <v>0</v>
      </c>
      <c r="H28" s="139">
        <v>237.22</v>
      </c>
      <c r="I28" s="139">
        <v>1499.7048400000001</v>
      </c>
      <c r="J28" s="139">
        <v>109.28</v>
      </c>
      <c r="K28" s="139">
        <v>690.86815999999999</v>
      </c>
      <c r="L28" s="139">
        <v>21</v>
      </c>
      <c r="M28" s="139">
        <v>2650.5897</v>
      </c>
      <c r="N28" s="138">
        <v>0.10255</v>
      </c>
      <c r="O28" s="138">
        <v>0.64832109999999998</v>
      </c>
      <c r="P28" s="138">
        <v>0</v>
      </c>
      <c r="Q28" s="138">
        <v>0</v>
      </c>
      <c r="R28" s="139"/>
      <c r="S28" s="139" t="s">
        <v>129</v>
      </c>
      <c r="T28" s="140" t="s">
        <v>129</v>
      </c>
      <c r="U28" s="121">
        <v>0.111</v>
      </c>
      <c r="V28" s="121">
        <v>0.70174199999999998</v>
      </c>
      <c r="W28" s="121"/>
      <c r="X28" s="121" t="s">
        <v>130</v>
      </c>
      <c r="Y28" s="121" t="s">
        <v>131</v>
      </c>
      <c r="Z28" s="115"/>
      <c r="AA28" s="115"/>
      <c r="AB28" s="115"/>
      <c r="AC28" s="115"/>
      <c r="AD28" s="115"/>
      <c r="AE28" s="115"/>
      <c r="AF28" s="115"/>
      <c r="AG28" s="115" t="s">
        <v>132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x14ac:dyDescent="0.4">
      <c r="A29" s="135">
        <v>21</v>
      </c>
      <c r="B29" s="136" t="s">
        <v>177</v>
      </c>
      <c r="C29" s="143" t="s">
        <v>178</v>
      </c>
      <c r="D29" s="137" t="s">
        <v>128</v>
      </c>
      <c r="E29" s="138">
        <v>1.764</v>
      </c>
      <c r="F29" s="139"/>
      <c r="G29" s="139">
        <f t="shared" si="1"/>
        <v>0</v>
      </c>
      <c r="H29" s="139">
        <v>32.75</v>
      </c>
      <c r="I29" s="139">
        <v>57.771000000000001</v>
      </c>
      <c r="J29" s="139">
        <v>242.75</v>
      </c>
      <c r="K29" s="139">
        <v>428.21100000000001</v>
      </c>
      <c r="L29" s="139">
        <v>21</v>
      </c>
      <c r="M29" s="139">
        <v>588.03579999999999</v>
      </c>
      <c r="N29" s="138">
        <v>5.5449999999999999E-2</v>
      </c>
      <c r="O29" s="138">
        <v>9.7813800000000006E-2</v>
      </c>
      <c r="P29" s="138">
        <v>0</v>
      </c>
      <c r="Q29" s="138">
        <v>0</v>
      </c>
      <c r="R29" s="139"/>
      <c r="S29" s="139" t="s">
        <v>129</v>
      </c>
      <c r="T29" s="140" t="s">
        <v>129</v>
      </c>
      <c r="U29" s="121">
        <v>0.442</v>
      </c>
      <c r="V29" s="121">
        <v>0.77968800000000005</v>
      </c>
      <c r="W29" s="121"/>
      <c r="X29" s="121" t="s">
        <v>130</v>
      </c>
      <c r="Y29" s="121" t="s">
        <v>131</v>
      </c>
      <c r="Z29" s="115"/>
      <c r="AA29" s="115"/>
      <c r="AB29" s="115"/>
      <c r="AC29" s="115"/>
      <c r="AD29" s="115"/>
      <c r="AE29" s="115"/>
      <c r="AF29" s="115"/>
      <c r="AG29" s="115" t="s">
        <v>132</v>
      </c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ht="20.399999999999999" x14ac:dyDescent="0.4">
      <c r="A30" s="135">
        <v>22</v>
      </c>
      <c r="B30" s="136" t="s">
        <v>179</v>
      </c>
      <c r="C30" s="143" t="s">
        <v>180</v>
      </c>
      <c r="D30" s="137" t="s">
        <v>128</v>
      </c>
      <c r="E30" s="138">
        <v>31.594999999999999</v>
      </c>
      <c r="F30" s="139"/>
      <c r="G30" s="139">
        <f t="shared" si="1"/>
        <v>0</v>
      </c>
      <c r="H30" s="139">
        <v>23.31</v>
      </c>
      <c r="I30" s="139">
        <v>736.47944999999993</v>
      </c>
      <c r="J30" s="139">
        <v>187.69</v>
      </c>
      <c r="K30" s="139">
        <v>5930.0655499999993</v>
      </c>
      <c r="L30" s="139">
        <v>21</v>
      </c>
      <c r="M30" s="139">
        <v>8066.5254999999997</v>
      </c>
      <c r="N30" s="138">
        <v>7.1999999999999995E-2</v>
      </c>
      <c r="O30" s="138">
        <v>2.2748399999999998</v>
      </c>
      <c r="P30" s="138">
        <v>0</v>
      </c>
      <c r="Q30" s="138">
        <v>0</v>
      </c>
      <c r="R30" s="139"/>
      <c r="S30" s="139" t="s">
        <v>129</v>
      </c>
      <c r="T30" s="140" t="s">
        <v>129</v>
      </c>
      <c r="U30" s="121">
        <v>0.375</v>
      </c>
      <c r="V30" s="121">
        <v>11.848125</v>
      </c>
      <c r="W30" s="121"/>
      <c r="X30" s="121" t="s">
        <v>130</v>
      </c>
      <c r="Y30" s="121" t="s">
        <v>131</v>
      </c>
      <c r="Z30" s="115"/>
      <c r="AA30" s="115"/>
      <c r="AB30" s="115"/>
      <c r="AC30" s="115"/>
      <c r="AD30" s="115"/>
      <c r="AE30" s="115"/>
      <c r="AF30" s="115"/>
      <c r="AG30" s="115" t="s">
        <v>132</v>
      </c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x14ac:dyDescent="0.4">
      <c r="A31" s="135">
        <v>23</v>
      </c>
      <c r="B31" s="136" t="s">
        <v>181</v>
      </c>
      <c r="C31" s="143" t="s">
        <v>669</v>
      </c>
      <c r="D31" s="137" t="s">
        <v>128</v>
      </c>
      <c r="E31" s="138">
        <v>33.174750000000003</v>
      </c>
      <c r="F31" s="139"/>
      <c r="G31" s="139">
        <f t="shared" si="1"/>
        <v>0</v>
      </c>
      <c r="H31" s="139">
        <v>478.5</v>
      </c>
      <c r="I31" s="139">
        <v>15874.117875000002</v>
      </c>
      <c r="J31" s="139">
        <v>0</v>
      </c>
      <c r="K31" s="139">
        <v>0</v>
      </c>
      <c r="L31" s="139">
        <v>21</v>
      </c>
      <c r="M31" s="139">
        <v>19207.6852</v>
      </c>
      <c r="N31" s="138">
        <v>0.108</v>
      </c>
      <c r="O31" s="138">
        <v>3.5828730000000002</v>
      </c>
      <c r="P31" s="138">
        <v>0</v>
      </c>
      <c r="Q31" s="138">
        <v>0</v>
      </c>
      <c r="R31" s="139" t="s">
        <v>167</v>
      </c>
      <c r="S31" s="139" t="s">
        <v>129</v>
      </c>
      <c r="T31" s="140" t="s">
        <v>129</v>
      </c>
      <c r="U31" s="121">
        <v>0</v>
      </c>
      <c r="V31" s="121">
        <v>0</v>
      </c>
      <c r="W31" s="121"/>
      <c r="X31" s="121" t="s">
        <v>170</v>
      </c>
      <c r="Y31" s="121" t="s">
        <v>131</v>
      </c>
      <c r="Z31" s="115"/>
      <c r="AA31" s="115"/>
      <c r="AB31" s="115"/>
      <c r="AC31" s="115"/>
      <c r="AD31" s="115"/>
      <c r="AE31" s="115"/>
      <c r="AF31" s="115"/>
      <c r="AG31" s="115" t="s">
        <v>171</v>
      </c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x14ac:dyDescent="0.4">
      <c r="A32" s="135">
        <v>24</v>
      </c>
      <c r="B32" s="136"/>
      <c r="C32" s="143" t="s">
        <v>524</v>
      </c>
      <c r="D32" s="137" t="s">
        <v>128</v>
      </c>
      <c r="E32" s="138">
        <v>40</v>
      </c>
      <c r="F32" s="139"/>
      <c r="G32" s="139">
        <f t="shared" si="1"/>
        <v>0</v>
      </c>
      <c r="H32" s="139"/>
      <c r="I32" s="139"/>
      <c r="J32" s="139"/>
      <c r="K32" s="139"/>
      <c r="L32" s="139"/>
      <c r="M32" s="139"/>
      <c r="N32" s="138"/>
      <c r="O32" s="138"/>
      <c r="P32" s="138"/>
      <c r="Q32" s="138"/>
      <c r="R32" s="139"/>
      <c r="S32" s="139"/>
      <c r="T32" s="140"/>
      <c r="U32" s="121"/>
      <c r="V32" s="121"/>
      <c r="W32" s="121"/>
      <c r="X32" s="121"/>
      <c r="Y32" s="121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x14ac:dyDescent="0.4">
      <c r="A33" s="135">
        <v>25</v>
      </c>
      <c r="B33" s="136"/>
      <c r="C33" s="143" t="s">
        <v>523</v>
      </c>
      <c r="D33" s="137" t="s">
        <v>128</v>
      </c>
      <c r="E33" s="138">
        <v>11</v>
      </c>
      <c r="F33" s="139"/>
      <c r="G33" s="139">
        <f t="shared" si="1"/>
        <v>0</v>
      </c>
      <c r="H33" s="139">
        <v>478.5</v>
      </c>
      <c r="I33" s="139">
        <v>15874.117875000002</v>
      </c>
      <c r="J33" s="139">
        <v>0</v>
      </c>
      <c r="K33" s="139">
        <v>0</v>
      </c>
      <c r="L33" s="139">
        <v>21</v>
      </c>
      <c r="M33" s="139">
        <v>19207.6852</v>
      </c>
      <c r="N33" s="138">
        <v>0.108</v>
      </c>
      <c r="O33" s="138">
        <v>3.5828730000000002</v>
      </c>
      <c r="P33" s="138">
        <v>0</v>
      </c>
      <c r="Q33" s="138">
        <v>0</v>
      </c>
      <c r="R33" s="139" t="s">
        <v>167</v>
      </c>
      <c r="S33" s="139" t="s">
        <v>129</v>
      </c>
      <c r="T33" s="140" t="s">
        <v>129</v>
      </c>
      <c r="U33" s="121">
        <v>0</v>
      </c>
      <c r="V33" s="121">
        <v>0</v>
      </c>
      <c r="W33" s="121"/>
      <c r="X33" s="121" t="s">
        <v>170</v>
      </c>
      <c r="Y33" s="121" t="s">
        <v>131</v>
      </c>
      <c r="Z33" s="115"/>
      <c r="AA33" s="115"/>
      <c r="AB33" s="115"/>
      <c r="AC33" s="115"/>
      <c r="AD33" s="115"/>
      <c r="AE33" s="115"/>
      <c r="AF33" s="115"/>
      <c r="AG33" s="115" t="s">
        <v>171</v>
      </c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x14ac:dyDescent="0.4">
      <c r="A34" s="123" t="s">
        <v>126</v>
      </c>
      <c r="B34" s="124" t="s">
        <v>57</v>
      </c>
      <c r="C34" s="142" t="s">
        <v>58</v>
      </c>
      <c r="D34" s="125"/>
      <c r="E34" s="126"/>
      <c r="F34" s="127"/>
      <c r="G34" s="127">
        <f>G35+G36</f>
        <v>0</v>
      </c>
      <c r="H34" s="127"/>
      <c r="I34" s="127">
        <v>154627.15</v>
      </c>
      <c r="J34" s="127"/>
      <c r="K34" s="127">
        <v>74787.94</v>
      </c>
      <c r="L34" s="127"/>
      <c r="M34" s="127"/>
      <c r="N34" s="126"/>
      <c r="O34" s="126"/>
      <c r="P34" s="126"/>
      <c r="Q34" s="126"/>
      <c r="R34" s="127"/>
      <c r="S34" s="127"/>
      <c r="T34" s="128"/>
      <c r="U34" s="122"/>
      <c r="V34" s="122"/>
      <c r="W34" s="122"/>
      <c r="X34" s="122"/>
      <c r="Y34" s="122"/>
      <c r="AG34" t="s">
        <v>127</v>
      </c>
    </row>
    <row r="35" spans="1:60" x14ac:dyDescent="0.4">
      <c r="A35" s="135">
        <v>24</v>
      </c>
      <c r="B35" s="136" t="s">
        <v>182</v>
      </c>
      <c r="C35" s="143" t="s">
        <v>183</v>
      </c>
      <c r="D35" s="137" t="s">
        <v>128</v>
      </c>
      <c r="E35" s="138">
        <v>490.41275999999999</v>
      </c>
      <c r="F35" s="139"/>
      <c r="G35" s="139">
        <f>F35*E35</f>
        <v>0</v>
      </c>
      <c r="H35" s="139">
        <v>295.77999999999997</v>
      </c>
      <c r="I35" s="139">
        <v>145054.28615279999</v>
      </c>
      <c r="J35" s="139">
        <v>127.72</v>
      </c>
      <c r="K35" s="139">
        <v>62635.517707200001</v>
      </c>
      <c r="L35" s="139">
        <v>21</v>
      </c>
      <c r="M35" s="139">
        <v>251304.65799999997</v>
      </c>
      <c r="N35" s="138">
        <v>3.47E-3</v>
      </c>
      <c r="O35" s="138">
        <v>1.7017322771999999</v>
      </c>
      <c r="P35" s="138">
        <v>0</v>
      </c>
      <c r="Q35" s="138">
        <v>0</v>
      </c>
      <c r="R35" s="139"/>
      <c r="S35" s="139" t="s">
        <v>129</v>
      </c>
      <c r="T35" s="140" t="s">
        <v>129</v>
      </c>
      <c r="U35" s="121">
        <v>0.22400999999999999</v>
      </c>
      <c r="V35" s="121">
        <v>109.85736236759999</v>
      </c>
      <c r="W35" s="121"/>
      <c r="X35" s="121" t="s">
        <v>130</v>
      </c>
      <c r="Y35" s="121" t="s">
        <v>131</v>
      </c>
      <c r="Z35" s="115"/>
      <c r="AA35" s="115"/>
      <c r="AB35" s="115"/>
      <c r="AC35" s="115"/>
      <c r="AD35" s="115"/>
      <c r="AE35" s="115"/>
      <c r="AF35" s="115"/>
      <c r="AG35" s="115" t="s">
        <v>132</v>
      </c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x14ac:dyDescent="0.4">
      <c r="A36" s="135">
        <v>25</v>
      </c>
      <c r="B36" s="136" t="s">
        <v>184</v>
      </c>
      <c r="C36" s="143" t="s">
        <v>185</v>
      </c>
      <c r="D36" s="137" t="s">
        <v>128</v>
      </c>
      <c r="E36" s="138">
        <v>490.41275999999999</v>
      </c>
      <c r="F36" s="139"/>
      <c r="G36" s="139">
        <f>F36*E36</f>
        <v>0</v>
      </c>
      <c r="H36" s="139">
        <v>19.52</v>
      </c>
      <c r="I36" s="139">
        <v>9572.8570751999996</v>
      </c>
      <c r="J36" s="139">
        <v>24.78</v>
      </c>
      <c r="K36" s="139">
        <v>12152.4281928</v>
      </c>
      <c r="L36" s="139">
        <v>21</v>
      </c>
      <c r="M36" s="139">
        <v>26287.600900000001</v>
      </c>
      <c r="N36" s="138">
        <v>1.9000000000000001E-4</v>
      </c>
      <c r="O36" s="138">
        <v>9.3178424400000001E-2</v>
      </c>
      <c r="P36" s="138">
        <v>0</v>
      </c>
      <c r="Q36" s="138">
        <v>0</v>
      </c>
      <c r="R36" s="139"/>
      <c r="S36" s="139" t="s">
        <v>129</v>
      </c>
      <c r="T36" s="140" t="s">
        <v>129</v>
      </c>
      <c r="U36" s="121">
        <v>5.1999999999999998E-2</v>
      </c>
      <c r="V36" s="121">
        <v>25.501463519999998</v>
      </c>
      <c r="W36" s="121"/>
      <c r="X36" s="121" t="s">
        <v>130</v>
      </c>
      <c r="Y36" s="121" t="s">
        <v>131</v>
      </c>
      <c r="Z36" s="115"/>
      <c r="AA36" s="115"/>
      <c r="AB36" s="115"/>
      <c r="AC36" s="115"/>
      <c r="AD36" s="115"/>
      <c r="AE36" s="115"/>
      <c r="AF36" s="115"/>
      <c r="AG36" s="115" t="s">
        <v>132</v>
      </c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x14ac:dyDescent="0.4">
      <c r="A37" s="123" t="s">
        <v>126</v>
      </c>
      <c r="B37" s="124" t="s">
        <v>59</v>
      </c>
      <c r="C37" s="142" t="s">
        <v>60</v>
      </c>
      <c r="D37" s="125"/>
      <c r="E37" s="126"/>
      <c r="F37" s="127"/>
      <c r="G37" s="127">
        <f>SUM(G46:G53)+G44+G42+G40+G39+G55+G57+G56+G58+G59+G61+G62+++G67+G68+G69+G70+G38+G64+G66</f>
        <v>0</v>
      </c>
      <c r="H37" s="127"/>
      <c r="I37" s="127">
        <v>1098995</v>
      </c>
      <c r="J37" s="127"/>
      <c r="K37" s="127">
        <v>808767.98</v>
      </c>
      <c r="L37" s="127"/>
      <c r="M37" s="127"/>
      <c r="N37" s="126"/>
      <c r="O37" s="126"/>
      <c r="P37" s="126"/>
      <c r="Q37" s="126"/>
      <c r="R37" s="127"/>
      <c r="S37" s="127"/>
      <c r="T37" s="128"/>
      <c r="U37" s="122"/>
      <c r="V37" s="122"/>
      <c r="W37" s="122"/>
      <c r="X37" s="122"/>
      <c r="Y37" s="122"/>
      <c r="AG37" t="s">
        <v>127</v>
      </c>
    </row>
    <row r="38" spans="1:60" x14ac:dyDescent="0.4">
      <c r="A38" s="135">
        <v>33</v>
      </c>
      <c r="B38" s="136" t="s">
        <v>186</v>
      </c>
      <c r="C38" s="143" t="s">
        <v>187</v>
      </c>
      <c r="D38" s="137" t="s">
        <v>188</v>
      </c>
      <c r="E38" s="138">
        <v>68</v>
      </c>
      <c r="F38" s="139"/>
      <c r="G38" s="139">
        <f>F38*E38</f>
        <v>0</v>
      </c>
      <c r="H38" s="139">
        <v>15.27</v>
      </c>
      <c r="I38" s="139">
        <v>1038.3599999999999</v>
      </c>
      <c r="J38" s="139">
        <v>84.13</v>
      </c>
      <c r="K38" s="139">
        <v>5720.84</v>
      </c>
      <c r="L38" s="139">
        <v>21</v>
      </c>
      <c r="M38" s="139">
        <v>8178.6319999999996</v>
      </c>
      <c r="N38" s="138">
        <v>2.0000000000000002E-5</v>
      </c>
      <c r="O38" s="138">
        <v>1.3600000000000001E-3</v>
      </c>
      <c r="P38" s="138">
        <v>0</v>
      </c>
      <c r="Q38" s="138">
        <v>0</v>
      </c>
      <c r="R38" s="139"/>
      <c r="S38" s="139" t="s">
        <v>129</v>
      </c>
      <c r="T38" s="140" t="s">
        <v>129</v>
      </c>
      <c r="U38" s="121">
        <v>0.16</v>
      </c>
      <c r="V38" s="121">
        <v>10.88</v>
      </c>
      <c r="W38" s="121"/>
      <c r="X38" s="121" t="s">
        <v>130</v>
      </c>
      <c r="Y38" s="121" t="s">
        <v>131</v>
      </c>
      <c r="Z38" s="115"/>
      <c r="AA38" s="115"/>
      <c r="AB38" s="115"/>
      <c r="AC38" s="115"/>
      <c r="AD38" s="115"/>
      <c r="AE38" s="115"/>
      <c r="AF38" s="115"/>
      <c r="AG38" s="115" t="s">
        <v>132</v>
      </c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x14ac:dyDescent="0.4">
      <c r="A39" s="135">
        <v>34</v>
      </c>
      <c r="B39" s="136" t="s">
        <v>189</v>
      </c>
      <c r="C39" s="143" t="s">
        <v>190</v>
      </c>
      <c r="D39" s="137" t="s">
        <v>128</v>
      </c>
      <c r="E39" s="138">
        <v>73.328900000000004</v>
      </c>
      <c r="F39" s="139"/>
      <c r="G39" s="139">
        <f>F39*E39</f>
        <v>0</v>
      </c>
      <c r="H39" s="139">
        <v>19.43</v>
      </c>
      <c r="I39" s="139">
        <v>1424.7805270000001</v>
      </c>
      <c r="J39" s="139">
        <v>37.17</v>
      </c>
      <c r="K39" s="139">
        <v>2725.6352130000005</v>
      </c>
      <c r="L39" s="139">
        <v>21</v>
      </c>
      <c r="M39" s="139">
        <v>5022.0082000000002</v>
      </c>
      <c r="N39" s="138">
        <v>4.0000000000000003E-5</v>
      </c>
      <c r="O39" s="138">
        <v>2.9331560000000006E-3</v>
      </c>
      <c r="P39" s="138">
        <v>0</v>
      </c>
      <c r="Q39" s="138">
        <v>0</v>
      </c>
      <c r="R39" s="139"/>
      <c r="S39" s="139" t="s">
        <v>129</v>
      </c>
      <c r="T39" s="140" t="s">
        <v>129</v>
      </c>
      <c r="U39" s="121">
        <v>0.08</v>
      </c>
      <c r="V39" s="121">
        <v>5.8663120000000006</v>
      </c>
      <c r="W39" s="121"/>
      <c r="X39" s="121" t="s">
        <v>130</v>
      </c>
      <c r="Y39" s="121" t="s">
        <v>131</v>
      </c>
      <c r="Z39" s="115"/>
      <c r="AA39" s="115"/>
      <c r="AB39" s="115"/>
      <c r="AC39" s="115"/>
      <c r="AD39" s="115"/>
      <c r="AE39" s="115"/>
      <c r="AF39" s="115"/>
      <c r="AG39" s="115" t="s">
        <v>132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x14ac:dyDescent="0.4">
      <c r="A40" s="129">
        <v>35</v>
      </c>
      <c r="B40" s="130" t="s">
        <v>191</v>
      </c>
      <c r="C40" s="144" t="s">
        <v>192</v>
      </c>
      <c r="D40" s="131" t="s">
        <v>128</v>
      </c>
      <c r="E40" s="132">
        <f>E44/3</f>
        <v>164.15333333333334</v>
      </c>
      <c r="F40" s="133"/>
      <c r="G40" s="139">
        <f>F40*E40</f>
        <v>0</v>
      </c>
      <c r="H40" s="133">
        <v>32.479999999999997</v>
      </c>
      <c r="I40" s="133">
        <v>3916.6024239999997</v>
      </c>
      <c r="J40" s="133">
        <v>158.02000000000001</v>
      </c>
      <c r="K40" s="133">
        <v>19054.849601000002</v>
      </c>
      <c r="L40" s="133">
        <v>21</v>
      </c>
      <c r="M40" s="133">
        <v>27795.4545</v>
      </c>
      <c r="N40" s="132">
        <v>3.5000000000000001E-3</v>
      </c>
      <c r="O40" s="132">
        <v>0.42204767500000001</v>
      </c>
      <c r="P40" s="132">
        <v>0</v>
      </c>
      <c r="Q40" s="132">
        <v>0</v>
      </c>
      <c r="R40" s="133"/>
      <c r="S40" s="133" t="s">
        <v>129</v>
      </c>
      <c r="T40" s="134" t="s">
        <v>129</v>
      </c>
      <c r="U40" s="121">
        <v>0.3</v>
      </c>
      <c r="V40" s="121">
        <v>36.175514999999997</v>
      </c>
      <c r="W40" s="121"/>
      <c r="X40" s="121" t="s">
        <v>130</v>
      </c>
      <c r="Y40" s="121" t="s">
        <v>131</v>
      </c>
      <c r="Z40" s="115"/>
      <c r="AA40" s="115"/>
      <c r="AB40" s="115"/>
      <c r="AC40" s="115"/>
      <c r="AD40" s="115"/>
      <c r="AE40" s="115"/>
      <c r="AF40" s="115"/>
      <c r="AG40" s="115" t="s">
        <v>132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4">
      <c r="A41" s="118"/>
      <c r="B41" s="119"/>
      <c r="C41" s="314" t="s">
        <v>193</v>
      </c>
      <c r="D41" s="315"/>
      <c r="E41" s="315"/>
      <c r="F41" s="315"/>
      <c r="G41" s="315"/>
      <c r="H41" s="121"/>
      <c r="I41" s="121"/>
      <c r="J41" s="121"/>
      <c r="K41" s="121"/>
      <c r="L41" s="121"/>
      <c r="M41" s="121"/>
      <c r="N41" s="120"/>
      <c r="O41" s="120"/>
      <c r="P41" s="120"/>
      <c r="Q41" s="120"/>
      <c r="R41" s="121"/>
      <c r="S41" s="121"/>
      <c r="T41" s="121"/>
      <c r="U41" s="121"/>
      <c r="V41" s="121"/>
      <c r="W41" s="121"/>
      <c r="X41" s="121"/>
      <c r="Y41" s="121"/>
      <c r="Z41" s="115"/>
      <c r="AA41" s="115"/>
      <c r="AB41" s="115"/>
      <c r="AC41" s="115"/>
      <c r="AD41" s="115"/>
      <c r="AE41" s="115"/>
      <c r="AF41" s="115"/>
      <c r="AG41" s="115" t="s">
        <v>142</v>
      </c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x14ac:dyDescent="0.4">
      <c r="A42" s="129">
        <v>36</v>
      </c>
      <c r="B42" s="130" t="s">
        <v>191</v>
      </c>
      <c r="C42" s="144" t="s">
        <v>192</v>
      </c>
      <c r="D42" s="131" t="s">
        <v>128</v>
      </c>
      <c r="E42" s="132">
        <v>9.2079199999999997</v>
      </c>
      <c r="F42" s="133"/>
      <c r="G42" s="139">
        <f>F42*E42</f>
        <v>0</v>
      </c>
      <c r="H42" s="133">
        <v>32.479999999999997</v>
      </c>
      <c r="I42" s="133">
        <v>299.07324159999996</v>
      </c>
      <c r="J42" s="133">
        <v>158.02000000000001</v>
      </c>
      <c r="K42" s="133">
        <v>1455.0355184</v>
      </c>
      <c r="L42" s="133">
        <v>21</v>
      </c>
      <c r="M42" s="133">
        <v>2122.4730999999997</v>
      </c>
      <c r="N42" s="132">
        <v>3.5000000000000001E-3</v>
      </c>
      <c r="O42" s="132">
        <v>3.2227720000000001E-2</v>
      </c>
      <c r="P42" s="132">
        <v>0</v>
      </c>
      <c r="Q42" s="132">
        <v>0</v>
      </c>
      <c r="R42" s="133"/>
      <c r="S42" s="133" t="s">
        <v>129</v>
      </c>
      <c r="T42" s="134" t="s">
        <v>129</v>
      </c>
      <c r="U42" s="121">
        <v>0.3</v>
      </c>
      <c r="V42" s="121">
        <v>2.7623759999999997</v>
      </c>
      <c r="W42" s="121"/>
      <c r="X42" s="121" t="s">
        <v>130</v>
      </c>
      <c r="Y42" s="121" t="s">
        <v>131</v>
      </c>
      <c r="Z42" s="115"/>
      <c r="AA42" s="115"/>
      <c r="AB42" s="115"/>
      <c r="AC42" s="115"/>
      <c r="AD42" s="115"/>
      <c r="AE42" s="115"/>
      <c r="AF42" s="115"/>
      <c r="AG42" s="115" t="s">
        <v>132</v>
      </c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4">
      <c r="A43" s="118"/>
      <c r="B43" s="119"/>
      <c r="C43" s="314" t="s">
        <v>194</v>
      </c>
      <c r="D43" s="315"/>
      <c r="E43" s="315"/>
      <c r="F43" s="315"/>
      <c r="G43" s="315"/>
      <c r="H43" s="121"/>
      <c r="I43" s="121"/>
      <c r="J43" s="121"/>
      <c r="K43" s="121"/>
      <c r="L43" s="121"/>
      <c r="M43" s="121"/>
      <c r="N43" s="120"/>
      <c r="O43" s="120"/>
      <c r="P43" s="120"/>
      <c r="Q43" s="120"/>
      <c r="R43" s="121"/>
      <c r="S43" s="121"/>
      <c r="T43" s="121"/>
      <c r="U43" s="121"/>
      <c r="V43" s="121"/>
      <c r="W43" s="121"/>
      <c r="X43" s="121"/>
      <c r="Y43" s="121"/>
      <c r="Z43" s="115"/>
      <c r="AA43" s="115"/>
      <c r="AB43" s="115"/>
      <c r="AC43" s="115"/>
      <c r="AD43" s="115"/>
      <c r="AE43" s="115"/>
      <c r="AF43" s="115"/>
      <c r="AG43" s="115" t="s">
        <v>142</v>
      </c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ht="20.399999999999999" x14ac:dyDescent="0.4">
      <c r="A44" s="129">
        <v>39</v>
      </c>
      <c r="B44" s="130" t="s">
        <v>195</v>
      </c>
      <c r="C44" s="144" t="s">
        <v>196</v>
      </c>
      <c r="D44" s="131" t="s">
        <v>128</v>
      </c>
      <c r="E44" s="132">
        <v>492.46</v>
      </c>
      <c r="F44" s="133"/>
      <c r="G44" s="139">
        <f>F44*E44</f>
        <v>0</v>
      </c>
      <c r="H44" s="133">
        <v>1993.41</v>
      </c>
      <c r="I44" s="133">
        <v>843422.63508450007</v>
      </c>
      <c r="J44" s="133">
        <v>466.59</v>
      </c>
      <c r="K44" s="133">
        <v>197416.77191549999</v>
      </c>
      <c r="L44" s="133">
        <v>21</v>
      </c>
      <c r="M44" s="133">
        <v>1259415.6861</v>
      </c>
      <c r="N44" s="132">
        <v>3.0609999999999998E-2</v>
      </c>
      <c r="O44" s="132">
        <v>12.951257824500001</v>
      </c>
      <c r="P44" s="132">
        <v>0</v>
      </c>
      <c r="Q44" s="132">
        <v>0</v>
      </c>
      <c r="R44" s="133"/>
      <c r="S44" s="133" t="s">
        <v>129</v>
      </c>
      <c r="T44" s="134" t="s">
        <v>129</v>
      </c>
      <c r="U44" s="121">
        <v>0.88</v>
      </c>
      <c r="V44" s="121">
        <v>372.33279600000003</v>
      </c>
      <c r="W44" s="121"/>
      <c r="X44" s="121" t="s">
        <v>130</v>
      </c>
      <c r="Y44" s="121" t="s">
        <v>131</v>
      </c>
      <c r="Z44" s="115"/>
      <c r="AA44" s="115"/>
      <c r="AB44" s="115"/>
      <c r="AC44" s="115"/>
      <c r="AD44" s="115"/>
      <c r="AE44" s="115"/>
      <c r="AF44" s="115"/>
      <c r="AG44" s="115" t="s">
        <v>132</v>
      </c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outlineLevel="1" x14ac:dyDescent="0.4">
      <c r="A45" s="118"/>
      <c r="B45" s="119"/>
      <c r="C45" s="314" t="s">
        <v>197</v>
      </c>
      <c r="D45" s="315"/>
      <c r="E45" s="315"/>
      <c r="F45" s="315"/>
      <c r="G45" s="315"/>
      <c r="H45" s="121"/>
      <c r="I45" s="121"/>
      <c r="J45" s="121"/>
      <c r="K45" s="121"/>
      <c r="L45" s="121"/>
      <c r="M45" s="121"/>
      <c r="N45" s="120"/>
      <c r="O45" s="120"/>
      <c r="P45" s="120"/>
      <c r="Q45" s="120"/>
      <c r="R45" s="121"/>
      <c r="S45" s="121"/>
      <c r="T45" s="121"/>
      <c r="U45" s="121"/>
      <c r="V45" s="121"/>
      <c r="W45" s="121"/>
      <c r="X45" s="121"/>
      <c r="Y45" s="121"/>
      <c r="Z45" s="115"/>
      <c r="AA45" s="115"/>
      <c r="AB45" s="115"/>
      <c r="AC45" s="115"/>
      <c r="AD45" s="115"/>
      <c r="AE45" s="115"/>
      <c r="AF45" s="115"/>
      <c r="AG45" s="115" t="s">
        <v>142</v>
      </c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ht="20.399999999999999" x14ac:dyDescent="0.4">
      <c r="A46" s="135">
        <v>40</v>
      </c>
      <c r="B46" s="136" t="s">
        <v>198</v>
      </c>
      <c r="C46" s="143" t="s">
        <v>199</v>
      </c>
      <c r="D46" s="137" t="s">
        <v>128</v>
      </c>
      <c r="E46" s="138">
        <v>11.16423</v>
      </c>
      <c r="F46" s="139"/>
      <c r="G46" s="139">
        <f t="shared" ref="G46:G53" si="2">F46*E46</f>
        <v>0</v>
      </c>
      <c r="H46" s="139">
        <v>306.86</v>
      </c>
      <c r="I46" s="139">
        <v>3425.8556177999999</v>
      </c>
      <c r="J46" s="139">
        <v>831.14</v>
      </c>
      <c r="K46" s="139">
        <v>9279.0381221999996</v>
      </c>
      <c r="L46" s="139">
        <v>21</v>
      </c>
      <c r="M46" s="139">
        <v>15372.916899999998</v>
      </c>
      <c r="N46" s="138">
        <v>9.6100000000000005E-3</v>
      </c>
      <c r="O46" s="138">
        <v>0.1072882503</v>
      </c>
      <c r="P46" s="138">
        <v>0</v>
      </c>
      <c r="Q46" s="138">
        <v>0</v>
      </c>
      <c r="R46" s="139"/>
      <c r="S46" s="139" t="s">
        <v>129</v>
      </c>
      <c r="T46" s="140" t="s">
        <v>129</v>
      </c>
      <c r="U46" s="121">
        <v>1.5620000000000001</v>
      </c>
      <c r="V46" s="121">
        <v>17.438527260000001</v>
      </c>
      <c r="W46" s="121"/>
      <c r="X46" s="121" t="s">
        <v>130</v>
      </c>
      <c r="Y46" s="121" t="s">
        <v>131</v>
      </c>
      <c r="Z46" s="115"/>
      <c r="AA46" s="115"/>
      <c r="AB46" s="115"/>
      <c r="AC46" s="115"/>
      <c r="AD46" s="115"/>
      <c r="AE46" s="115"/>
      <c r="AF46" s="115"/>
      <c r="AG46" s="115" t="s">
        <v>132</v>
      </c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ht="20.399999999999999" x14ac:dyDescent="0.4">
      <c r="A47" s="135">
        <v>41</v>
      </c>
      <c r="B47" s="136" t="s">
        <v>200</v>
      </c>
      <c r="C47" s="143" t="s">
        <v>201</v>
      </c>
      <c r="D47" s="137" t="s">
        <v>128</v>
      </c>
      <c r="E47" s="138">
        <v>34.998809999999999</v>
      </c>
      <c r="F47" s="139"/>
      <c r="G47" s="139">
        <f t="shared" si="2"/>
        <v>0</v>
      </c>
      <c r="H47" s="139">
        <v>837.25</v>
      </c>
      <c r="I47" s="139">
        <v>29302.753672499999</v>
      </c>
      <c r="J47" s="139">
        <v>843.75</v>
      </c>
      <c r="K47" s="139">
        <v>29530.2459375</v>
      </c>
      <c r="L47" s="139">
        <v>21</v>
      </c>
      <c r="M47" s="139">
        <v>71187.929999999993</v>
      </c>
      <c r="N47" s="138">
        <v>8.0300000000000007E-3</v>
      </c>
      <c r="O47" s="138">
        <v>0.28104044430000003</v>
      </c>
      <c r="P47" s="138">
        <v>0</v>
      </c>
      <c r="Q47" s="138">
        <v>0</v>
      </c>
      <c r="R47" s="139"/>
      <c r="S47" s="139" t="s">
        <v>129</v>
      </c>
      <c r="T47" s="140" t="s">
        <v>129</v>
      </c>
      <c r="U47" s="121">
        <v>1.61</v>
      </c>
      <c r="V47" s="121">
        <v>56.348084100000001</v>
      </c>
      <c r="W47" s="121"/>
      <c r="X47" s="121" t="s">
        <v>130</v>
      </c>
      <c r="Y47" s="121" t="s">
        <v>131</v>
      </c>
      <c r="Z47" s="115"/>
      <c r="AA47" s="115"/>
      <c r="AB47" s="115"/>
      <c r="AC47" s="115"/>
      <c r="AD47" s="115"/>
      <c r="AE47" s="115"/>
      <c r="AF47" s="115"/>
      <c r="AG47" s="115" t="s">
        <v>132</v>
      </c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x14ac:dyDescent="0.4">
      <c r="A48" s="135">
        <v>42</v>
      </c>
      <c r="B48" s="136" t="s">
        <v>202</v>
      </c>
      <c r="C48" s="143" t="s">
        <v>526</v>
      </c>
      <c r="D48" s="137" t="s">
        <v>128</v>
      </c>
      <c r="E48" s="138">
        <v>492.46</v>
      </c>
      <c r="F48" s="139"/>
      <c r="G48" s="139">
        <f t="shared" si="2"/>
        <v>0</v>
      </c>
      <c r="H48" s="139">
        <v>8.5500000000000007</v>
      </c>
      <c r="I48" s="139">
        <v>3617.5515975000003</v>
      </c>
      <c r="J48" s="139">
        <v>32.75</v>
      </c>
      <c r="K48" s="139">
        <v>13856.703487500001</v>
      </c>
      <c r="L48" s="139">
        <v>21</v>
      </c>
      <c r="M48" s="139">
        <v>21143.854599999999</v>
      </c>
      <c r="N48" s="138">
        <v>0</v>
      </c>
      <c r="O48" s="138">
        <v>0</v>
      </c>
      <c r="P48" s="138">
        <v>0</v>
      </c>
      <c r="Q48" s="138">
        <v>0</v>
      </c>
      <c r="R48" s="139"/>
      <c r="S48" s="139" t="s">
        <v>129</v>
      </c>
      <c r="T48" s="140" t="s">
        <v>129</v>
      </c>
      <c r="U48" s="121">
        <v>0.06</v>
      </c>
      <c r="V48" s="121">
        <v>25.386327000000001</v>
      </c>
      <c r="W48" s="121"/>
      <c r="X48" s="121" t="s">
        <v>130</v>
      </c>
      <c r="Y48" s="121" t="s">
        <v>131</v>
      </c>
      <c r="Z48" s="115"/>
      <c r="AA48" s="115"/>
      <c r="AB48" s="115"/>
      <c r="AC48" s="115"/>
      <c r="AD48" s="115"/>
      <c r="AE48" s="115"/>
      <c r="AF48" s="115"/>
      <c r="AG48" s="115" t="s">
        <v>132</v>
      </c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x14ac:dyDescent="0.4">
      <c r="A49" s="135">
        <v>43</v>
      </c>
      <c r="B49" s="136" t="s">
        <v>203</v>
      </c>
      <c r="C49" s="143" t="s">
        <v>527</v>
      </c>
      <c r="D49" s="137" t="s">
        <v>128</v>
      </c>
      <c r="E49" s="138">
        <v>77.437299999999993</v>
      </c>
      <c r="F49" s="139"/>
      <c r="G49" s="139">
        <f t="shared" si="2"/>
        <v>0</v>
      </c>
      <c r="H49" s="139">
        <v>41.34</v>
      </c>
      <c r="I49" s="139">
        <v>3201.2579820000001</v>
      </c>
      <c r="J49" s="139">
        <v>3.26</v>
      </c>
      <c r="K49" s="139">
        <v>252.44559799999996</v>
      </c>
      <c r="L49" s="139">
        <v>21</v>
      </c>
      <c r="M49" s="139">
        <v>4178.9769999999999</v>
      </c>
      <c r="N49" s="138">
        <v>0</v>
      </c>
      <c r="O49" s="138">
        <v>0</v>
      </c>
      <c r="P49" s="138">
        <v>0</v>
      </c>
      <c r="Q49" s="138">
        <v>0</v>
      </c>
      <c r="R49" s="139"/>
      <c r="S49" s="139" t="s">
        <v>129</v>
      </c>
      <c r="T49" s="140" t="s">
        <v>129</v>
      </c>
      <c r="U49" s="121">
        <v>0.01</v>
      </c>
      <c r="V49" s="121">
        <v>0.77437299999999998</v>
      </c>
      <c r="W49" s="121"/>
      <c r="X49" s="121" t="s">
        <v>130</v>
      </c>
      <c r="Y49" s="121" t="s">
        <v>131</v>
      </c>
      <c r="Z49" s="115"/>
      <c r="AA49" s="115"/>
      <c r="AB49" s="115"/>
      <c r="AC49" s="115"/>
      <c r="AD49" s="115"/>
      <c r="AE49" s="115"/>
      <c r="AF49" s="115"/>
      <c r="AG49" s="115" t="s">
        <v>132</v>
      </c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x14ac:dyDescent="0.4">
      <c r="A50" s="135">
        <v>44</v>
      </c>
      <c r="B50" s="136" t="s">
        <v>204</v>
      </c>
      <c r="C50" s="143" t="s">
        <v>528</v>
      </c>
      <c r="D50" s="137" t="s">
        <v>128</v>
      </c>
      <c r="E50" s="138">
        <v>492.46</v>
      </c>
      <c r="F50" s="139"/>
      <c r="G50" s="139">
        <f t="shared" si="2"/>
        <v>0</v>
      </c>
      <c r="H50" s="139">
        <v>55.04</v>
      </c>
      <c r="I50" s="139">
        <v>23287.723968000002</v>
      </c>
      <c r="J50" s="139">
        <v>4.3600000000000003</v>
      </c>
      <c r="K50" s="139">
        <v>1844.7397620000002</v>
      </c>
      <c r="L50" s="139">
        <v>21</v>
      </c>
      <c r="M50" s="139">
        <v>30410.276599999997</v>
      </c>
      <c r="N50" s="138">
        <v>0</v>
      </c>
      <c r="O50" s="138">
        <v>0</v>
      </c>
      <c r="P50" s="138">
        <v>0</v>
      </c>
      <c r="Q50" s="138">
        <v>0</v>
      </c>
      <c r="R50" s="139"/>
      <c r="S50" s="139" t="s">
        <v>129</v>
      </c>
      <c r="T50" s="140" t="s">
        <v>129</v>
      </c>
      <c r="U50" s="121">
        <v>8.0000000000000002E-3</v>
      </c>
      <c r="V50" s="121">
        <v>3.3848436000000004</v>
      </c>
      <c r="W50" s="121"/>
      <c r="X50" s="121" t="s">
        <v>130</v>
      </c>
      <c r="Y50" s="121" t="s">
        <v>131</v>
      </c>
      <c r="Z50" s="115"/>
      <c r="AA50" s="115"/>
      <c r="AB50" s="115"/>
      <c r="AC50" s="115"/>
      <c r="AD50" s="115"/>
      <c r="AE50" s="115"/>
      <c r="AF50" s="115"/>
      <c r="AG50" s="115" t="s">
        <v>132</v>
      </c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x14ac:dyDescent="0.4">
      <c r="A51" s="135">
        <v>45</v>
      </c>
      <c r="B51" s="136" t="s">
        <v>205</v>
      </c>
      <c r="C51" s="143" t="s">
        <v>206</v>
      </c>
      <c r="D51" s="137" t="s">
        <v>137</v>
      </c>
      <c r="E51" s="138">
        <v>54.2</v>
      </c>
      <c r="F51" s="139"/>
      <c r="G51" s="139">
        <f t="shared" si="2"/>
        <v>0</v>
      </c>
      <c r="H51" s="139">
        <v>0</v>
      </c>
      <c r="I51" s="139">
        <v>0</v>
      </c>
      <c r="J51" s="139">
        <v>57.8</v>
      </c>
      <c r="K51" s="139">
        <v>3132.76</v>
      </c>
      <c r="L51" s="139">
        <v>21</v>
      </c>
      <c r="M51" s="139">
        <v>3790.6396</v>
      </c>
      <c r="N51" s="138">
        <v>0</v>
      </c>
      <c r="O51" s="138">
        <v>0</v>
      </c>
      <c r="P51" s="138">
        <v>0</v>
      </c>
      <c r="Q51" s="138">
        <v>0</v>
      </c>
      <c r="R51" s="139"/>
      <c r="S51" s="139" t="s">
        <v>129</v>
      </c>
      <c r="T51" s="140" t="s">
        <v>129</v>
      </c>
      <c r="U51" s="121">
        <v>0.11</v>
      </c>
      <c r="V51" s="121">
        <v>5.9620000000000006</v>
      </c>
      <c r="W51" s="121"/>
      <c r="X51" s="121" t="s">
        <v>130</v>
      </c>
      <c r="Y51" s="121" t="s">
        <v>131</v>
      </c>
      <c r="Z51" s="115"/>
      <c r="AA51" s="115"/>
      <c r="AB51" s="115"/>
      <c r="AC51" s="115"/>
      <c r="AD51" s="115"/>
      <c r="AE51" s="115"/>
      <c r="AF51" s="115"/>
      <c r="AG51" s="115" t="s">
        <v>132</v>
      </c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x14ac:dyDescent="0.4">
      <c r="A52" s="135">
        <v>46</v>
      </c>
      <c r="B52" s="136" t="s">
        <v>207</v>
      </c>
      <c r="C52" s="143" t="s">
        <v>208</v>
      </c>
      <c r="D52" s="137" t="s">
        <v>137</v>
      </c>
      <c r="E52" s="138">
        <v>79.64</v>
      </c>
      <c r="F52" s="139"/>
      <c r="G52" s="139">
        <f t="shared" si="2"/>
        <v>0</v>
      </c>
      <c r="H52" s="139">
        <v>230.41</v>
      </c>
      <c r="I52" s="139">
        <v>18349.8524</v>
      </c>
      <c r="J52" s="139">
        <v>168.09</v>
      </c>
      <c r="K52" s="139">
        <v>13386.687600000001</v>
      </c>
      <c r="L52" s="139">
        <v>21</v>
      </c>
      <c r="M52" s="139">
        <v>38401.213400000001</v>
      </c>
      <c r="N52" s="138">
        <v>4.4000000000000002E-4</v>
      </c>
      <c r="O52" s="138">
        <v>3.5041599999999999E-2</v>
      </c>
      <c r="P52" s="138">
        <v>0</v>
      </c>
      <c r="Q52" s="138">
        <v>0</v>
      </c>
      <c r="R52" s="139"/>
      <c r="S52" s="139" t="s">
        <v>129</v>
      </c>
      <c r="T52" s="140" t="s">
        <v>129</v>
      </c>
      <c r="U52" s="121">
        <v>0.32</v>
      </c>
      <c r="V52" s="121">
        <v>25.4848</v>
      </c>
      <c r="W52" s="121"/>
      <c r="X52" s="121" t="s">
        <v>130</v>
      </c>
      <c r="Y52" s="121" t="s">
        <v>131</v>
      </c>
      <c r="Z52" s="115"/>
      <c r="AA52" s="115"/>
      <c r="AB52" s="115"/>
      <c r="AC52" s="115"/>
      <c r="AD52" s="115"/>
      <c r="AE52" s="115"/>
      <c r="AF52" s="115"/>
      <c r="AG52" s="115" t="s">
        <v>132</v>
      </c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x14ac:dyDescent="0.4">
      <c r="A53" s="129">
        <v>47</v>
      </c>
      <c r="B53" s="130" t="s">
        <v>209</v>
      </c>
      <c r="C53" s="144" t="s">
        <v>210</v>
      </c>
      <c r="D53" s="131" t="s">
        <v>137</v>
      </c>
      <c r="E53" s="132">
        <v>79.64</v>
      </c>
      <c r="F53" s="133"/>
      <c r="G53" s="139">
        <f t="shared" si="2"/>
        <v>0</v>
      </c>
      <c r="H53" s="133">
        <v>24.6</v>
      </c>
      <c r="I53" s="133">
        <v>1959.1440000000002</v>
      </c>
      <c r="J53" s="133">
        <v>17.5</v>
      </c>
      <c r="K53" s="133">
        <v>1393.7</v>
      </c>
      <c r="L53" s="133">
        <v>21</v>
      </c>
      <c r="M53" s="133">
        <v>4056.9364</v>
      </c>
      <c r="N53" s="132">
        <v>0</v>
      </c>
      <c r="O53" s="132">
        <v>0</v>
      </c>
      <c r="P53" s="132">
        <v>0</v>
      </c>
      <c r="Q53" s="132">
        <v>0</v>
      </c>
      <c r="R53" s="133"/>
      <c r="S53" s="133" t="s">
        <v>129</v>
      </c>
      <c r="T53" s="134" t="s">
        <v>129</v>
      </c>
      <c r="U53" s="121">
        <v>0.03</v>
      </c>
      <c r="V53" s="121">
        <v>2.3891999999999998</v>
      </c>
      <c r="W53" s="121"/>
      <c r="X53" s="121" t="s">
        <v>130</v>
      </c>
      <c r="Y53" s="121" t="s">
        <v>131</v>
      </c>
      <c r="Z53" s="115"/>
      <c r="AA53" s="115"/>
      <c r="AB53" s="115"/>
      <c r="AC53" s="115"/>
      <c r="AD53" s="115"/>
      <c r="AE53" s="115"/>
      <c r="AF53" s="115"/>
      <c r="AG53" s="115" t="s">
        <v>132</v>
      </c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4">
      <c r="A54" s="118"/>
      <c r="B54" s="119"/>
      <c r="C54" s="314" t="s">
        <v>211</v>
      </c>
      <c r="D54" s="315"/>
      <c r="E54" s="315"/>
      <c r="F54" s="315"/>
      <c r="G54" s="315"/>
      <c r="H54" s="121"/>
      <c r="I54" s="121"/>
      <c r="J54" s="121"/>
      <c r="K54" s="121"/>
      <c r="L54" s="121"/>
      <c r="M54" s="121"/>
      <c r="N54" s="120"/>
      <c r="O54" s="120"/>
      <c r="P54" s="120"/>
      <c r="Q54" s="120"/>
      <c r="R54" s="121"/>
      <c r="S54" s="121"/>
      <c r="T54" s="121"/>
      <c r="U54" s="121"/>
      <c r="V54" s="121"/>
      <c r="W54" s="121"/>
      <c r="X54" s="121"/>
      <c r="Y54" s="121"/>
      <c r="Z54" s="115"/>
      <c r="AA54" s="115"/>
      <c r="AB54" s="115"/>
      <c r="AC54" s="115"/>
      <c r="AD54" s="115"/>
      <c r="AE54" s="115"/>
      <c r="AF54" s="115"/>
      <c r="AG54" s="115" t="s">
        <v>142</v>
      </c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ht="20.399999999999999" x14ac:dyDescent="0.4">
      <c r="A55" s="135">
        <v>48</v>
      </c>
      <c r="B55" s="136" t="s">
        <v>212</v>
      </c>
      <c r="C55" s="143" t="s">
        <v>213</v>
      </c>
      <c r="D55" s="137" t="s">
        <v>128</v>
      </c>
      <c r="E55" s="138">
        <v>492.46</v>
      </c>
      <c r="F55" s="139"/>
      <c r="G55" s="139">
        <f>F55*E55</f>
        <v>0</v>
      </c>
      <c r="H55" s="139">
        <v>17.2</v>
      </c>
      <c r="I55" s="139">
        <v>8502.784740000001</v>
      </c>
      <c r="J55" s="139">
        <v>14.3</v>
      </c>
      <c r="K55" s="139">
        <v>7069.1756850000011</v>
      </c>
      <c r="L55" s="139">
        <v>21</v>
      </c>
      <c r="M55" s="139">
        <v>18842.071599999999</v>
      </c>
      <c r="N55" s="138">
        <v>1.8000000000000001E-4</v>
      </c>
      <c r="O55" s="138">
        <v>8.8982631000000006E-2</v>
      </c>
      <c r="P55" s="138">
        <v>0</v>
      </c>
      <c r="Q55" s="138">
        <v>0</v>
      </c>
      <c r="R55" s="139"/>
      <c r="S55" s="139" t="s">
        <v>129</v>
      </c>
      <c r="T55" s="140" t="s">
        <v>129</v>
      </c>
      <c r="U55" s="121">
        <v>0.03</v>
      </c>
      <c r="V55" s="121">
        <v>14.8304385</v>
      </c>
      <c r="W55" s="121"/>
      <c r="X55" s="121" t="s">
        <v>130</v>
      </c>
      <c r="Y55" s="121" t="s">
        <v>131</v>
      </c>
      <c r="Z55" s="115"/>
      <c r="AA55" s="115"/>
      <c r="AB55" s="115"/>
      <c r="AC55" s="115"/>
      <c r="AD55" s="115"/>
      <c r="AE55" s="115"/>
      <c r="AF55" s="115"/>
      <c r="AG55" s="115" t="s">
        <v>132</v>
      </c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x14ac:dyDescent="0.4">
      <c r="A56" s="135">
        <v>49</v>
      </c>
      <c r="B56" s="136" t="s">
        <v>214</v>
      </c>
      <c r="C56" s="143" t="s">
        <v>215</v>
      </c>
      <c r="D56" s="137" t="s">
        <v>128</v>
      </c>
      <c r="E56" s="138">
        <v>492.46</v>
      </c>
      <c r="F56" s="139"/>
      <c r="G56" s="139">
        <f>F56*E56</f>
        <v>0</v>
      </c>
      <c r="H56" s="139">
        <v>53.05</v>
      </c>
      <c r="I56" s="139">
        <v>25226.103110499997</v>
      </c>
      <c r="J56" s="139">
        <v>163.95</v>
      </c>
      <c r="K56" s="139">
        <v>77960.784259499997</v>
      </c>
      <c r="L56" s="139">
        <v>21</v>
      </c>
      <c r="M56" s="139">
        <v>124856.1369</v>
      </c>
      <c r="N56" s="138">
        <v>2.5250000000000002E-2</v>
      </c>
      <c r="O56" s="138">
        <v>12.0067691525</v>
      </c>
      <c r="P56" s="138">
        <v>0</v>
      </c>
      <c r="Q56" s="138">
        <v>0</v>
      </c>
      <c r="R56" s="139"/>
      <c r="S56" s="139" t="s">
        <v>129</v>
      </c>
      <c r="T56" s="140" t="s">
        <v>129</v>
      </c>
      <c r="U56" s="121">
        <v>0.32</v>
      </c>
      <c r="V56" s="121">
        <v>152.16499519999999</v>
      </c>
      <c r="W56" s="121"/>
      <c r="X56" s="121" t="s">
        <v>130</v>
      </c>
      <c r="Y56" s="121" t="s">
        <v>131</v>
      </c>
      <c r="Z56" s="115"/>
      <c r="AA56" s="115"/>
      <c r="AB56" s="115"/>
      <c r="AC56" s="115"/>
      <c r="AD56" s="115"/>
      <c r="AE56" s="115"/>
      <c r="AF56" s="115"/>
      <c r="AG56" s="115" t="s">
        <v>132</v>
      </c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x14ac:dyDescent="0.4">
      <c r="A57" s="135">
        <v>50</v>
      </c>
      <c r="B57" s="136" t="s">
        <v>216</v>
      </c>
      <c r="C57" s="143" t="s">
        <v>217</v>
      </c>
      <c r="D57" s="137" t="s">
        <v>137</v>
      </c>
      <c r="E57" s="138">
        <v>151.94999999999999</v>
      </c>
      <c r="F57" s="139"/>
      <c r="G57" s="139">
        <f>F57*E57</f>
        <v>0</v>
      </c>
      <c r="H57" s="139">
        <v>0</v>
      </c>
      <c r="I57" s="139">
        <v>0</v>
      </c>
      <c r="J57" s="139">
        <v>26.3</v>
      </c>
      <c r="K57" s="139">
        <v>3996.2849999999999</v>
      </c>
      <c r="L57" s="139">
        <v>21</v>
      </c>
      <c r="M57" s="139">
        <v>4835.5109000000002</v>
      </c>
      <c r="N57" s="138">
        <v>0</v>
      </c>
      <c r="O57" s="138">
        <v>0</v>
      </c>
      <c r="P57" s="138">
        <v>0</v>
      </c>
      <c r="Q57" s="138">
        <v>0</v>
      </c>
      <c r="R57" s="139"/>
      <c r="S57" s="139" t="s">
        <v>129</v>
      </c>
      <c r="T57" s="140" t="s">
        <v>129</v>
      </c>
      <c r="U57" s="121">
        <v>0.06</v>
      </c>
      <c r="V57" s="121">
        <v>9.1169999999999991</v>
      </c>
      <c r="W57" s="121"/>
      <c r="X57" s="121" t="s">
        <v>130</v>
      </c>
      <c r="Y57" s="121" t="s">
        <v>131</v>
      </c>
      <c r="Z57" s="115"/>
      <c r="AA57" s="115"/>
      <c r="AB57" s="115"/>
      <c r="AC57" s="115"/>
      <c r="AD57" s="115"/>
      <c r="AE57" s="115"/>
      <c r="AF57" s="115"/>
      <c r="AG57" s="115" t="s">
        <v>132</v>
      </c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x14ac:dyDescent="0.4">
      <c r="A58" s="135">
        <v>51</v>
      </c>
      <c r="B58" s="136" t="s">
        <v>218</v>
      </c>
      <c r="C58" s="143" t="s">
        <v>219</v>
      </c>
      <c r="D58" s="137" t="s">
        <v>128</v>
      </c>
      <c r="E58" s="138">
        <v>37.08</v>
      </c>
      <c r="F58" s="139"/>
      <c r="G58" s="139">
        <f>F58*E58</f>
        <v>0</v>
      </c>
      <c r="H58" s="139">
        <v>0</v>
      </c>
      <c r="I58" s="139">
        <v>0</v>
      </c>
      <c r="J58" s="139">
        <v>185</v>
      </c>
      <c r="K58" s="139">
        <v>6859.7999999999993</v>
      </c>
      <c r="L58" s="139">
        <v>21</v>
      </c>
      <c r="M58" s="139">
        <v>8300.3580000000002</v>
      </c>
      <c r="N58" s="138">
        <v>0</v>
      </c>
      <c r="O58" s="138">
        <v>0</v>
      </c>
      <c r="P58" s="138">
        <v>0</v>
      </c>
      <c r="Q58" s="138">
        <v>0</v>
      </c>
      <c r="R58" s="139"/>
      <c r="S58" s="139" t="s">
        <v>129</v>
      </c>
      <c r="T58" s="140" t="s">
        <v>129</v>
      </c>
      <c r="U58" s="121">
        <v>0.43</v>
      </c>
      <c r="V58" s="121">
        <v>15.9444</v>
      </c>
      <c r="W58" s="121"/>
      <c r="X58" s="121" t="s">
        <v>130</v>
      </c>
      <c r="Y58" s="121" t="s">
        <v>131</v>
      </c>
      <c r="Z58" s="115"/>
      <c r="AA58" s="115"/>
      <c r="AB58" s="115"/>
      <c r="AC58" s="115"/>
      <c r="AD58" s="115"/>
      <c r="AE58" s="115"/>
      <c r="AF58" s="115"/>
      <c r="AG58" s="115" t="s">
        <v>132</v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x14ac:dyDescent="0.4">
      <c r="A59" s="129">
        <v>52</v>
      </c>
      <c r="B59" s="130" t="s">
        <v>220</v>
      </c>
      <c r="C59" s="144" t="s">
        <v>221</v>
      </c>
      <c r="D59" s="131" t="s">
        <v>128</v>
      </c>
      <c r="E59" s="132">
        <f>492.46</f>
        <v>492.46</v>
      </c>
      <c r="F59" s="133"/>
      <c r="G59" s="139">
        <f>F59*E59</f>
        <v>0</v>
      </c>
      <c r="H59" s="133">
        <v>50.93</v>
      </c>
      <c r="I59" s="133">
        <v>24218.010017299999</v>
      </c>
      <c r="J59" s="133">
        <v>85.07</v>
      </c>
      <c r="K59" s="133">
        <v>40452.112942699998</v>
      </c>
      <c r="L59" s="133">
        <v>21</v>
      </c>
      <c r="M59" s="133">
        <v>78250.845199999996</v>
      </c>
      <c r="N59" s="132">
        <v>3.2000000000000003E-4</v>
      </c>
      <c r="O59" s="132">
        <v>0.15216499520000001</v>
      </c>
      <c r="P59" s="132">
        <v>0</v>
      </c>
      <c r="Q59" s="132">
        <v>0</v>
      </c>
      <c r="R59" s="133"/>
      <c r="S59" s="133" t="s">
        <v>129</v>
      </c>
      <c r="T59" s="134" t="s">
        <v>129</v>
      </c>
      <c r="U59" s="121">
        <v>0.16</v>
      </c>
      <c r="V59" s="121">
        <v>76.082497599999996</v>
      </c>
      <c r="W59" s="121"/>
      <c r="X59" s="121" t="s">
        <v>130</v>
      </c>
      <c r="Y59" s="121" t="s">
        <v>131</v>
      </c>
      <c r="Z59" s="115"/>
      <c r="AA59" s="115"/>
      <c r="AB59" s="115"/>
      <c r="AC59" s="115"/>
      <c r="AD59" s="115"/>
      <c r="AE59" s="115"/>
      <c r="AF59" s="115"/>
      <c r="AG59" s="115" t="s">
        <v>132</v>
      </c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4">
      <c r="A60" s="118"/>
      <c r="B60" s="119"/>
      <c r="C60" s="314" t="s">
        <v>222</v>
      </c>
      <c r="D60" s="315"/>
      <c r="E60" s="315"/>
      <c r="F60" s="315"/>
      <c r="G60" s="315"/>
      <c r="H60" s="121"/>
      <c r="I60" s="121"/>
      <c r="J60" s="121"/>
      <c r="K60" s="121"/>
      <c r="L60" s="121"/>
      <c r="M60" s="121"/>
      <c r="N60" s="120"/>
      <c r="O60" s="120"/>
      <c r="P60" s="120"/>
      <c r="Q60" s="120"/>
      <c r="R60" s="121"/>
      <c r="S60" s="121"/>
      <c r="T60" s="121"/>
      <c r="U60" s="121"/>
      <c r="V60" s="121"/>
      <c r="W60" s="121"/>
      <c r="X60" s="121"/>
      <c r="Y60" s="121"/>
      <c r="Z60" s="115"/>
      <c r="AA60" s="115"/>
      <c r="AB60" s="115"/>
      <c r="AC60" s="115"/>
      <c r="AD60" s="115"/>
      <c r="AE60" s="115"/>
      <c r="AF60" s="115"/>
      <c r="AG60" s="115" t="s">
        <v>142</v>
      </c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41" t="str">
        <f>C60</f>
        <v>Očištění od plísní, hub, mechů a řas. Nanesení odstraňovače, omytí povrchu tlakovou vodou s čističem.</v>
      </c>
      <c r="BB60" s="115"/>
      <c r="BC60" s="115"/>
      <c r="BD60" s="115"/>
      <c r="BE60" s="115"/>
      <c r="BF60" s="115"/>
      <c r="BG60" s="115"/>
      <c r="BH60" s="115"/>
    </row>
    <row r="61" spans="1:60" ht="20.399999999999999" x14ac:dyDescent="0.4">
      <c r="A61" s="135">
        <v>53</v>
      </c>
      <c r="B61" s="136" t="s">
        <v>223</v>
      </c>
      <c r="C61" s="143" t="s">
        <v>224</v>
      </c>
      <c r="D61" s="137" t="s">
        <v>128</v>
      </c>
      <c r="E61" s="138">
        <v>45.128799999999998</v>
      </c>
      <c r="F61" s="139"/>
      <c r="G61" s="139">
        <f>F61*E61</f>
        <v>0</v>
      </c>
      <c r="H61" s="139">
        <v>0</v>
      </c>
      <c r="I61" s="139">
        <v>0</v>
      </c>
      <c r="J61" s="139">
        <v>1568</v>
      </c>
      <c r="K61" s="139">
        <v>70761.958400000003</v>
      </c>
      <c r="L61" s="139">
        <v>21</v>
      </c>
      <c r="M61" s="139">
        <v>85621.971600000004</v>
      </c>
      <c r="N61" s="138">
        <v>8.7799999999999996E-3</v>
      </c>
      <c r="O61" s="138">
        <v>0.39623086399999996</v>
      </c>
      <c r="P61" s="138">
        <v>0</v>
      </c>
      <c r="Q61" s="138">
        <v>0</v>
      </c>
      <c r="R61" s="139"/>
      <c r="S61" s="139" t="s">
        <v>225</v>
      </c>
      <c r="T61" s="140" t="s">
        <v>169</v>
      </c>
      <c r="U61" s="121">
        <v>0.49</v>
      </c>
      <c r="V61" s="121">
        <v>22.113111999999997</v>
      </c>
      <c r="W61" s="121"/>
      <c r="X61" s="121" t="s">
        <v>130</v>
      </c>
      <c r="Y61" s="121" t="s">
        <v>131</v>
      </c>
      <c r="Z61" s="115"/>
      <c r="AA61" s="115"/>
      <c r="AB61" s="115"/>
      <c r="AC61" s="115"/>
      <c r="AD61" s="115"/>
      <c r="AE61" s="115"/>
      <c r="AF61" s="115"/>
      <c r="AG61" s="115" t="s">
        <v>132</v>
      </c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ht="30.6" x14ac:dyDescent="0.4">
      <c r="A62" s="129">
        <v>55</v>
      </c>
      <c r="B62" s="130" t="s">
        <v>226</v>
      </c>
      <c r="C62" s="144" t="s">
        <v>666</v>
      </c>
      <c r="D62" s="131" t="s">
        <v>128</v>
      </c>
      <c r="E62" s="132">
        <v>45.128799999999998</v>
      </c>
      <c r="F62" s="133"/>
      <c r="G62" s="139">
        <f>F62*E62</f>
        <v>0</v>
      </c>
      <c r="H62" s="133">
        <v>0</v>
      </c>
      <c r="I62" s="133">
        <v>0</v>
      </c>
      <c r="J62" s="133">
        <v>5132</v>
      </c>
      <c r="K62" s="133">
        <v>231601.00159999999</v>
      </c>
      <c r="L62" s="133">
        <v>21</v>
      </c>
      <c r="M62" s="133">
        <v>280237.20999999996</v>
      </c>
      <c r="N62" s="132">
        <v>1.9439999999999999E-2</v>
      </c>
      <c r="O62" s="132">
        <v>0.87730387199999993</v>
      </c>
      <c r="P62" s="132">
        <v>0</v>
      </c>
      <c r="Q62" s="132">
        <v>0</v>
      </c>
      <c r="R62" s="133"/>
      <c r="S62" s="133" t="s">
        <v>225</v>
      </c>
      <c r="T62" s="134" t="s">
        <v>169</v>
      </c>
      <c r="U62" s="121">
        <v>2.2200000000000002</v>
      </c>
      <c r="V62" s="121">
        <v>100.185936</v>
      </c>
      <c r="W62" s="121"/>
      <c r="X62" s="121" t="s">
        <v>130</v>
      </c>
      <c r="Y62" s="121" t="s">
        <v>131</v>
      </c>
      <c r="Z62" s="115"/>
      <c r="AA62" s="115"/>
      <c r="AB62" s="115"/>
      <c r="AC62" s="115"/>
      <c r="AD62" s="115"/>
      <c r="AE62" s="115"/>
      <c r="AF62" s="115"/>
      <c r="AG62" s="115" t="s">
        <v>132</v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4">
      <c r="A63" s="118"/>
      <c r="B63" s="119"/>
      <c r="C63" s="314" t="s">
        <v>227</v>
      </c>
      <c r="D63" s="315"/>
      <c r="E63" s="315"/>
      <c r="F63" s="315"/>
      <c r="G63" s="315"/>
      <c r="H63" s="121"/>
      <c r="I63" s="121"/>
      <c r="J63" s="121"/>
      <c r="K63" s="121"/>
      <c r="L63" s="121"/>
      <c r="M63" s="121"/>
      <c r="N63" s="120"/>
      <c r="O63" s="120"/>
      <c r="P63" s="120"/>
      <c r="Q63" s="120"/>
      <c r="R63" s="121"/>
      <c r="S63" s="121"/>
      <c r="T63" s="121"/>
      <c r="U63" s="121"/>
      <c r="V63" s="121"/>
      <c r="W63" s="121"/>
      <c r="X63" s="121"/>
      <c r="Y63" s="121"/>
      <c r="Z63" s="115"/>
      <c r="AA63" s="115"/>
      <c r="AB63" s="115"/>
      <c r="AC63" s="115"/>
      <c r="AD63" s="115"/>
      <c r="AE63" s="115"/>
      <c r="AF63" s="115"/>
      <c r="AG63" s="115" t="s">
        <v>142</v>
      </c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ht="20.399999999999999" x14ac:dyDescent="0.4">
      <c r="A64" s="129">
        <v>56</v>
      </c>
      <c r="B64" s="130" t="s">
        <v>228</v>
      </c>
      <c r="C64" s="144" t="s">
        <v>665</v>
      </c>
      <c r="D64" s="131" t="s">
        <v>128</v>
      </c>
      <c r="E64" s="132">
        <v>0.10163999999999999</v>
      </c>
      <c r="F64" s="133"/>
      <c r="G64" s="139">
        <f>F64*E64</f>
        <v>0</v>
      </c>
      <c r="H64" s="133">
        <v>0</v>
      </c>
      <c r="I64" s="133">
        <v>0</v>
      </c>
      <c r="J64" s="133">
        <v>8375</v>
      </c>
      <c r="K64" s="133">
        <v>851.2349999999999</v>
      </c>
      <c r="L64" s="133">
        <v>21</v>
      </c>
      <c r="M64" s="133">
        <v>1030.0003999999999</v>
      </c>
      <c r="N64" s="132">
        <v>1.14E-2</v>
      </c>
      <c r="O64" s="132">
        <v>1.1586960000000001E-3</v>
      </c>
      <c r="P64" s="132">
        <v>0</v>
      </c>
      <c r="Q64" s="132">
        <v>0</v>
      </c>
      <c r="R64" s="133"/>
      <c r="S64" s="133" t="s">
        <v>225</v>
      </c>
      <c r="T64" s="134" t="s">
        <v>169</v>
      </c>
      <c r="U64" s="121">
        <v>3.13</v>
      </c>
      <c r="V64" s="121">
        <v>0.31813319999999995</v>
      </c>
      <c r="W64" s="121"/>
      <c r="X64" s="121" t="s">
        <v>130</v>
      </c>
      <c r="Y64" s="121" t="s">
        <v>131</v>
      </c>
      <c r="Z64" s="115"/>
      <c r="AA64" s="115"/>
      <c r="AB64" s="115"/>
      <c r="AC64" s="115"/>
      <c r="AD64" s="115"/>
      <c r="AE64" s="115"/>
      <c r="AF64" s="115"/>
      <c r="AG64" s="115" t="s">
        <v>132</v>
      </c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4">
      <c r="A65" s="118"/>
      <c r="B65" s="119"/>
      <c r="C65" s="314" t="s">
        <v>229</v>
      </c>
      <c r="D65" s="315"/>
      <c r="E65" s="315"/>
      <c r="F65" s="315"/>
      <c r="G65" s="315"/>
      <c r="H65" s="121"/>
      <c r="I65" s="121"/>
      <c r="J65" s="121"/>
      <c r="K65" s="121"/>
      <c r="L65" s="121"/>
      <c r="M65" s="121"/>
      <c r="N65" s="120"/>
      <c r="O65" s="120"/>
      <c r="P65" s="120"/>
      <c r="Q65" s="120"/>
      <c r="R65" s="121"/>
      <c r="S65" s="121"/>
      <c r="T65" s="121"/>
      <c r="U65" s="121"/>
      <c r="V65" s="121"/>
      <c r="W65" s="121"/>
      <c r="X65" s="121"/>
      <c r="Y65" s="121"/>
      <c r="Z65" s="115"/>
      <c r="AA65" s="115"/>
      <c r="AB65" s="115"/>
      <c r="AC65" s="115"/>
      <c r="AD65" s="115"/>
      <c r="AE65" s="115"/>
      <c r="AF65" s="115"/>
      <c r="AG65" s="115" t="s">
        <v>142</v>
      </c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x14ac:dyDescent="0.4">
      <c r="A66" s="135">
        <v>57</v>
      </c>
      <c r="B66" s="136" t="s">
        <v>230</v>
      </c>
      <c r="C66" s="143" t="s">
        <v>231</v>
      </c>
      <c r="D66" s="137" t="s">
        <v>188</v>
      </c>
      <c r="E66" s="138">
        <v>1019.92796</v>
      </c>
      <c r="F66" s="139"/>
      <c r="G66" s="139">
        <f>F66*E66</f>
        <v>0</v>
      </c>
      <c r="H66" s="139">
        <v>0</v>
      </c>
      <c r="I66" s="139">
        <v>0</v>
      </c>
      <c r="J66" s="139">
        <v>6.5</v>
      </c>
      <c r="K66" s="139">
        <v>6629.5317400000004</v>
      </c>
      <c r="L66" s="139">
        <v>21</v>
      </c>
      <c r="M66" s="139">
        <v>8021.7312999999995</v>
      </c>
      <c r="N66" s="138">
        <v>0</v>
      </c>
      <c r="O66" s="138">
        <v>0</v>
      </c>
      <c r="P66" s="138">
        <v>0</v>
      </c>
      <c r="Q66" s="138">
        <v>0</v>
      </c>
      <c r="R66" s="139"/>
      <c r="S66" s="139" t="s">
        <v>225</v>
      </c>
      <c r="T66" s="140" t="s">
        <v>169</v>
      </c>
      <c r="U66" s="121">
        <v>0</v>
      </c>
      <c r="V66" s="121">
        <v>0</v>
      </c>
      <c r="W66" s="121"/>
      <c r="X66" s="121" t="s">
        <v>130</v>
      </c>
      <c r="Y66" s="121" t="s">
        <v>131</v>
      </c>
      <c r="Z66" s="115"/>
      <c r="AA66" s="115"/>
      <c r="AB66" s="115"/>
      <c r="AC66" s="115"/>
      <c r="AD66" s="115"/>
      <c r="AE66" s="115"/>
      <c r="AF66" s="115"/>
      <c r="AG66" s="115" t="s">
        <v>132</v>
      </c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x14ac:dyDescent="0.4">
      <c r="A67" s="135">
        <v>58</v>
      </c>
      <c r="B67" s="136" t="s">
        <v>232</v>
      </c>
      <c r="C67" s="143" t="s">
        <v>233</v>
      </c>
      <c r="D67" s="137" t="s">
        <v>137</v>
      </c>
      <c r="E67" s="138">
        <v>59.62</v>
      </c>
      <c r="F67" s="139"/>
      <c r="G67" s="139">
        <f>F67*E67</f>
        <v>0</v>
      </c>
      <c r="H67" s="139">
        <v>38.6</v>
      </c>
      <c r="I67" s="139">
        <v>2301.3319999999999</v>
      </c>
      <c r="J67" s="139">
        <v>0</v>
      </c>
      <c r="K67" s="139">
        <v>0</v>
      </c>
      <c r="L67" s="139">
        <v>21</v>
      </c>
      <c r="M67" s="139">
        <v>2784.6092999999996</v>
      </c>
      <c r="N67" s="138">
        <v>2.0000000000000002E-5</v>
      </c>
      <c r="O67" s="138">
        <v>1.1924000000000001E-3</v>
      </c>
      <c r="P67" s="138">
        <v>0</v>
      </c>
      <c r="Q67" s="138">
        <v>0</v>
      </c>
      <c r="R67" s="139" t="s">
        <v>167</v>
      </c>
      <c r="S67" s="139" t="s">
        <v>129</v>
      </c>
      <c r="T67" s="140" t="s">
        <v>129</v>
      </c>
      <c r="U67" s="121">
        <v>0</v>
      </c>
      <c r="V67" s="121">
        <v>0</v>
      </c>
      <c r="W67" s="121"/>
      <c r="X67" s="121" t="s">
        <v>170</v>
      </c>
      <c r="Y67" s="121" t="s">
        <v>131</v>
      </c>
      <c r="Z67" s="115"/>
      <c r="AA67" s="115"/>
      <c r="AB67" s="115"/>
      <c r="AC67" s="115"/>
      <c r="AD67" s="115"/>
      <c r="AE67" s="115"/>
      <c r="AF67" s="115"/>
      <c r="AG67" s="115" t="s">
        <v>171</v>
      </c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x14ac:dyDescent="0.4">
      <c r="A68" s="135">
        <v>59</v>
      </c>
      <c r="B68" s="136" t="s">
        <v>234</v>
      </c>
      <c r="C68" s="143" t="s">
        <v>235</v>
      </c>
      <c r="D68" s="137" t="s">
        <v>137</v>
      </c>
      <c r="E68" s="138">
        <v>167.14500000000001</v>
      </c>
      <c r="F68" s="139"/>
      <c r="G68" s="139">
        <f>F68*E68</f>
        <v>0</v>
      </c>
      <c r="H68" s="139">
        <v>152.5</v>
      </c>
      <c r="I68" s="139">
        <v>25489.612500000003</v>
      </c>
      <c r="J68" s="139">
        <v>0</v>
      </c>
      <c r="K68" s="139">
        <v>0</v>
      </c>
      <c r="L68" s="139">
        <v>21</v>
      </c>
      <c r="M68" s="139">
        <v>30842.428100000001</v>
      </c>
      <c r="N68" s="138">
        <v>1.1E-4</v>
      </c>
      <c r="O68" s="138">
        <v>1.8385950000000002E-2</v>
      </c>
      <c r="P68" s="138">
        <v>0</v>
      </c>
      <c r="Q68" s="138">
        <v>0</v>
      </c>
      <c r="R68" s="139" t="s">
        <v>167</v>
      </c>
      <c r="S68" s="139" t="s">
        <v>129</v>
      </c>
      <c r="T68" s="140" t="s">
        <v>129</v>
      </c>
      <c r="U68" s="121">
        <v>0</v>
      </c>
      <c r="V68" s="121">
        <v>0</v>
      </c>
      <c r="W68" s="121"/>
      <c r="X68" s="121" t="s">
        <v>170</v>
      </c>
      <c r="Y68" s="121" t="s">
        <v>131</v>
      </c>
      <c r="Z68" s="115"/>
      <c r="AA68" s="115"/>
      <c r="AB68" s="115"/>
      <c r="AC68" s="115"/>
      <c r="AD68" s="115"/>
      <c r="AE68" s="115"/>
      <c r="AF68" s="115"/>
      <c r="AG68" s="115" t="s">
        <v>171</v>
      </c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x14ac:dyDescent="0.4">
      <c r="A69" s="135">
        <v>61</v>
      </c>
      <c r="B69" s="136" t="s">
        <v>236</v>
      </c>
      <c r="C69" s="143" t="s">
        <v>237</v>
      </c>
      <c r="D69" s="137" t="s">
        <v>128</v>
      </c>
      <c r="E69" s="138">
        <v>9.6683199999999996</v>
      </c>
      <c r="F69" s="139"/>
      <c r="G69" s="139">
        <f>F69*E69</f>
        <v>0</v>
      </c>
      <c r="H69" s="139">
        <v>220.5</v>
      </c>
      <c r="I69" s="139">
        <v>2131.86456</v>
      </c>
      <c r="J69" s="139">
        <v>0</v>
      </c>
      <c r="K69" s="139">
        <v>0</v>
      </c>
      <c r="L69" s="139">
        <v>21</v>
      </c>
      <c r="M69" s="139">
        <v>2579.5506</v>
      </c>
      <c r="N69" s="138">
        <v>3.0000000000000001E-3</v>
      </c>
      <c r="O69" s="138">
        <v>2.900496E-2</v>
      </c>
      <c r="P69" s="138">
        <v>0</v>
      </c>
      <c r="Q69" s="138">
        <v>0</v>
      </c>
      <c r="R69" s="139" t="s">
        <v>167</v>
      </c>
      <c r="S69" s="139" t="s">
        <v>129</v>
      </c>
      <c r="T69" s="140" t="s">
        <v>129</v>
      </c>
      <c r="U69" s="121">
        <v>0</v>
      </c>
      <c r="V69" s="121">
        <v>0</v>
      </c>
      <c r="W69" s="121"/>
      <c r="X69" s="121" t="s">
        <v>170</v>
      </c>
      <c r="Y69" s="121" t="s">
        <v>131</v>
      </c>
      <c r="Z69" s="115"/>
      <c r="AA69" s="115"/>
      <c r="AB69" s="115"/>
      <c r="AC69" s="115"/>
      <c r="AD69" s="115"/>
      <c r="AE69" s="115"/>
      <c r="AF69" s="115"/>
      <c r="AG69" s="115" t="s">
        <v>171</v>
      </c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x14ac:dyDescent="0.4">
      <c r="A70" s="135">
        <v>62</v>
      </c>
      <c r="B70" s="136" t="s">
        <v>238</v>
      </c>
      <c r="C70" s="143" t="s">
        <v>239</v>
      </c>
      <c r="D70" s="137" t="s">
        <v>128</v>
      </c>
      <c r="E70" s="138">
        <v>126.61431</v>
      </c>
      <c r="F70" s="139"/>
      <c r="G70" s="139">
        <f>F70*E70</f>
        <v>0</v>
      </c>
      <c r="H70" s="139">
        <v>244.5</v>
      </c>
      <c r="I70" s="139">
        <v>30957.198795</v>
      </c>
      <c r="J70" s="139">
        <v>0</v>
      </c>
      <c r="K70" s="139">
        <v>0</v>
      </c>
      <c r="L70" s="139">
        <v>21</v>
      </c>
      <c r="M70" s="139">
        <v>37458.212</v>
      </c>
      <c r="N70" s="138">
        <v>4.4999999999999997E-3</v>
      </c>
      <c r="O70" s="138">
        <v>0.56976439499999998</v>
      </c>
      <c r="P70" s="138">
        <v>0</v>
      </c>
      <c r="Q70" s="138">
        <v>0</v>
      </c>
      <c r="R70" s="139" t="s">
        <v>167</v>
      </c>
      <c r="S70" s="139" t="s">
        <v>129</v>
      </c>
      <c r="T70" s="140" t="s">
        <v>129</v>
      </c>
      <c r="U70" s="121">
        <v>0</v>
      </c>
      <c r="V70" s="121">
        <v>0</v>
      </c>
      <c r="W70" s="121"/>
      <c r="X70" s="121" t="s">
        <v>170</v>
      </c>
      <c r="Y70" s="121" t="s">
        <v>131</v>
      </c>
      <c r="Z70" s="115"/>
      <c r="AA70" s="115"/>
      <c r="AB70" s="115"/>
      <c r="AC70" s="115"/>
      <c r="AD70" s="115"/>
      <c r="AE70" s="115"/>
      <c r="AF70" s="115"/>
      <c r="AG70" s="115" t="s">
        <v>171</v>
      </c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x14ac:dyDescent="0.4">
      <c r="A71" s="123" t="s">
        <v>126</v>
      </c>
      <c r="B71" s="124" t="s">
        <v>61</v>
      </c>
      <c r="C71" s="142" t="s">
        <v>62</v>
      </c>
      <c r="D71" s="125"/>
      <c r="E71" s="126"/>
      <c r="F71" s="127"/>
      <c r="G71" s="127">
        <f>G72</f>
        <v>0</v>
      </c>
      <c r="H71" s="127"/>
      <c r="I71" s="127">
        <v>28442.560000000001</v>
      </c>
      <c r="J71" s="127"/>
      <c r="K71" s="127">
        <v>9253.2000000000007</v>
      </c>
      <c r="L71" s="127"/>
      <c r="M71" s="127"/>
      <c r="N71" s="126"/>
      <c r="O71" s="126"/>
      <c r="P71" s="126"/>
      <c r="Q71" s="126"/>
      <c r="R71" s="127"/>
      <c r="S71" s="127"/>
      <c r="T71" s="128"/>
      <c r="U71" s="122"/>
      <c r="V71" s="122"/>
      <c r="W71" s="122"/>
      <c r="X71" s="122"/>
      <c r="Y71" s="122"/>
      <c r="AG71" t="s">
        <v>127</v>
      </c>
    </row>
    <row r="72" spans="1:60" ht="20.399999999999999" x14ac:dyDescent="0.4">
      <c r="A72" s="129">
        <v>65</v>
      </c>
      <c r="B72" s="130" t="s">
        <v>240</v>
      </c>
      <c r="C72" s="144" t="s">
        <v>241</v>
      </c>
      <c r="D72" s="131" t="s">
        <v>128</v>
      </c>
      <c r="E72" s="132">
        <v>24.164999999999999</v>
      </c>
      <c r="F72" s="133"/>
      <c r="G72" s="133">
        <f>E72*F72</f>
        <v>0</v>
      </c>
      <c r="H72" s="133">
        <v>424.39</v>
      </c>
      <c r="I72" s="133">
        <v>10255.384349999998</v>
      </c>
      <c r="J72" s="133">
        <v>184.61</v>
      </c>
      <c r="K72" s="133">
        <v>4461.1006500000003</v>
      </c>
      <c r="L72" s="133">
        <v>21</v>
      </c>
      <c r="M72" s="133">
        <v>17806.9529</v>
      </c>
      <c r="N72" s="132">
        <v>4.0300000000000002E-2</v>
      </c>
      <c r="O72" s="132">
        <v>0.97384950000000003</v>
      </c>
      <c r="P72" s="132">
        <v>0</v>
      </c>
      <c r="Q72" s="132">
        <v>0</v>
      </c>
      <c r="R72" s="133"/>
      <c r="S72" s="133" t="s">
        <v>129</v>
      </c>
      <c r="T72" s="134" t="s">
        <v>129</v>
      </c>
      <c r="U72" s="121">
        <v>0.36</v>
      </c>
      <c r="V72" s="121">
        <v>8.6993999999999989</v>
      </c>
      <c r="W72" s="121"/>
      <c r="X72" s="121" t="s">
        <v>130</v>
      </c>
      <c r="Y72" s="121" t="s">
        <v>131</v>
      </c>
      <c r="Z72" s="115"/>
      <c r="AA72" s="115"/>
      <c r="AB72" s="115"/>
      <c r="AC72" s="115"/>
      <c r="AD72" s="115"/>
      <c r="AE72" s="115"/>
      <c r="AF72" s="115"/>
      <c r="AG72" s="115" t="s">
        <v>132</v>
      </c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</row>
    <row r="73" spans="1:60" outlineLevel="1" x14ac:dyDescent="0.4">
      <c r="A73" s="118"/>
      <c r="B73" s="119"/>
      <c r="C73" s="314" t="s">
        <v>242</v>
      </c>
      <c r="D73" s="315"/>
      <c r="E73" s="315"/>
      <c r="F73" s="315"/>
      <c r="G73" s="315"/>
      <c r="H73" s="121"/>
      <c r="I73" s="121"/>
      <c r="J73" s="121"/>
      <c r="K73" s="121"/>
      <c r="L73" s="121"/>
      <c r="M73" s="121"/>
      <c r="N73" s="120"/>
      <c r="O73" s="120"/>
      <c r="P73" s="120"/>
      <c r="Q73" s="120"/>
      <c r="R73" s="121"/>
      <c r="S73" s="121"/>
      <c r="T73" s="121"/>
      <c r="U73" s="121"/>
      <c r="V73" s="121"/>
      <c r="W73" s="121"/>
      <c r="X73" s="121"/>
      <c r="Y73" s="121"/>
      <c r="Z73" s="115"/>
      <c r="AA73" s="115"/>
      <c r="AB73" s="115"/>
      <c r="AC73" s="115"/>
      <c r="AD73" s="115"/>
      <c r="AE73" s="115"/>
      <c r="AF73" s="115"/>
      <c r="AG73" s="115" t="s">
        <v>142</v>
      </c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x14ac:dyDescent="0.4">
      <c r="A74" s="123" t="s">
        <v>126</v>
      </c>
      <c r="B74" s="124" t="s">
        <v>63</v>
      </c>
      <c r="C74" s="142" t="s">
        <v>64</v>
      </c>
      <c r="D74" s="125"/>
      <c r="E74" s="126"/>
      <c r="F74" s="127"/>
      <c r="G74" s="127">
        <f>SUM(G75:G78)</f>
        <v>0</v>
      </c>
      <c r="H74" s="127"/>
      <c r="I74" s="127">
        <v>17847.93</v>
      </c>
      <c r="J74" s="127"/>
      <c r="K74" s="127">
        <v>5924.25</v>
      </c>
      <c r="L74" s="127"/>
      <c r="M74" s="127"/>
      <c r="N74" s="126"/>
      <c r="O74" s="126"/>
      <c r="P74" s="126"/>
      <c r="Q74" s="126"/>
      <c r="R74" s="127"/>
      <c r="S74" s="127"/>
      <c r="T74" s="128"/>
      <c r="U74" s="122"/>
      <c r="V74" s="122"/>
      <c r="W74" s="122"/>
      <c r="X74" s="122"/>
      <c r="Y74" s="122"/>
      <c r="AG74" t="s">
        <v>127</v>
      </c>
    </row>
    <row r="75" spans="1:60" x14ac:dyDescent="0.4">
      <c r="A75" s="135">
        <v>71</v>
      </c>
      <c r="B75" s="136" t="s">
        <v>243</v>
      </c>
      <c r="C75" s="143" t="s">
        <v>244</v>
      </c>
      <c r="D75" s="137" t="s">
        <v>137</v>
      </c>
      <c r="E75" s="138">
        <v>69.09</v>
      </c>
      <c r="F75" s="139"/>
      <c r="G75" s="133">
        <f>E75*F75</f>
        <v>0</v>
      </c>
      <c r="H75" s="139">
        <v>104.81</v>
      </c>
      <c r="I75" s="139">
        <v>7241.3229000000001</v>
      </c>
      <c r="J75" s="139">
        <v>72.69</v>
      </c>
      <c r="K75" s="139">
        <v>5022.1521000000002</v>
      </c>
      <c r="L75" s="139">
        <v>21</v>
      </c>
      <c r="M75" s="139">
        <v>14838.810799999999</v>
      </c>
      <c r="N75" s="138">
        <v>0.10249999999999999</v>
      </c>
      <c r="O75" s="138">
        <v>7.0817249999999996</v>
      </c>
      <c r="P75" s="138">
        <v>0</v>
      </c>
      <c r="Q75" s="138">
        <v>0</v>
      </c>
      <c r="R75" s="139"/>
      <c r="S75" s="139" t="s">
        <v>129</v>
      </c>
      <c r="T75" s="140" t="s">
        <v>129</v>
      </c>
      <c r="U75" s="121">
        <v>0.14000000000000001</v>
      </c>
      <c r="V75" s="121">
        <v>9.672600000000001</v>
      </c>
      <c r="W75" s="121"/>
      <c r="X75" s="121" t="s">
        <v>130</v>
      </c>
      <c r="Y75" s="121" t="s">
        <v>131</v>
      </c>
      <c r="Z75" s="115"/>
      <c r="AA75" s="115"/>
      <c r="AB75" s="115"/>
      <c r="AC75" s="115"/>
      <c r="AD75" s="115"/>
      <c r="AE75" s="115"/>
      <c r="AF75" s="115"/>
      <c r="AG75" s="115" t="s">
        <v>132</v>
      </c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x14ac:dyDescent="0.4">
      <c r="A76" s="135">
        <v>72</v>
      </c>
      <c r="B76" s="136" t="s">
        <v>245</v>
      </c>
      <c r="C76" s="143" t="s">
        <v>246</v>
      </c>
      <c r="D76" s="137" t="s">
        <v>140</v>
      </c>
      <c r="E76" s="138">
        <v>0.69089999999999996</v>
      </c>
      <c r="F76" s="139"/>
      <c r="G76" s="133">
        <f>E76*F76</f>
        <v>0</v>
      </c>
      <c r="H76" s="139">
        <v>2572.79</v>
      </c>
      <c r="I76" s="139">
        <v>1777.5406109999999</v>
      </c>
      <c r="J76" s="139">
        <v>687.21</v>
      </c>
      <c r="K76" s="139">
        <v>474.79338899999999</v>
      </c>
      <c r="L76" s="139">
        <v>21</v>
      </c>
      <c r="M76" s="139">
        <v>2725.3192999999997</v>
      </c>
      <c r="N76" s="138">
        <v>2.5249999999999999</v>
      </c>
      <c r="O76" s="138">
        <v>1.7445224999999998</v>
      </c>
      <c r="P76" s="138">
        <v>0</v>
      </c>
      <c r="Q76" s="138">
        <v>0</v>
      </c>
      <c r="R76" s="139"/>
      <c r="S76" s="139" t="s">
        <v>129</v>
      </c>
      <c r="T76" s="140" t="s">
        <v>129</v>
      </c>
      <c r="U76" s="121">
        <v>1.4419999999999999</v>
      </c>
      <c r="V76" s="121">
        <v>0.99627779999999988</v>
      </c>
      <c r="W76" s="121"/>
      <c r="X76" s="121" t="s">
        <v>130</v>
      </c>
      <c r="Y76" s="121" t="s">
        <v>131</v>
      </c>
      <c r="Z76" s="115"/>
      <c r="AA76" s="115"/>
      <c r="AB76" s="115"/>
      <c r="AC76" s="115"/>
      <c r="AD76" s="115"/>
      <c r="AE76" s="115"/>
      <c r="AF76" s="115"/>
      <c r="AG76" s="115" t="s">
        <v>132</v>
      </c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x14ac:dyDescent="0.4">
      <c r="A77" s="135">
        <v>73</v>
      </c>
      <c r="B77" s="136" t="s">
        <v>247</v>
      </c>
      <c r="C77" s="143" t="s">
        <v>248</v>
      </c>
      <c r="D77" s="137" t="s">
        <v>137</v>
      </c>
      <c r="E77" s="138">
        <v>12.3</v>
      </c>
      <c r="F77" s="139"/>
      <c r="G77" s="133">
        <f>E77*F77</f>
        <v>0</v>
      </c>
      <c r="H77" s="139">
        <v>47.16</v>
      </c>
      <c r="I77" s="139">
        <v>580.06799999999998</v>
      </c>
      <c r="J77" s="139">
        <v>34.74</v>
      </c>
      <c r="K77" s="139">
        <v>427.30200000000002</v>
      </c>
      <c r="L77" s="139">
        <v>21</v>
      </c>
      <c r="M77" s="139">
        <v>1218.9177</v>
      </c>
      <c r="N77" s="138">
        <v>0</v>
      </c>
      <c r="O77" s="138">
        <v>0</v>
      </c>
      <c r="P77" s="138">
        <v>0</v>
      </c>
      <c r="Q77" s="138">
        <v>0</v>
      </c>
      <c r="R77" s="139"/>
      <c r="S77" s="139" t="s">
        <v>129</v>
      </c>
      <c r="T77" s="140" t="s">
        <v>129</v>
      </c>
      <c r="U77" s="121">
        <v>3.6999999999999998E-2</v>
      </c>
      <c r="V77" s="121">
        <v>0.4551</v>
      </c>
      <c r="W77" s="121"/>
      <c r="X77" s="121" t="s">
        <v>130</v>
      </c>
      <c r="Y77" s="121" t="s">
        <v>131</v>
      </c>
      <c r="Z77" s="115"/>
      <c r="AA77" s="115"/>
      <c r="AB77" s="115"/>
      <c r="AC77" s="115"/>
      <c r="AD77" s="115"/>
      <c r="AE77" s="115"/>
      <c r="AF77" s="115"/>
      <c r="AG77" s="115" t="s">
        <v>132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x14ac:dyDescent="0.4">
      <c r="A78" s="135">
        <v>74</v>
      </c>
      <c r="B78" s="136" t="s">
        <v>249</v>
      </c>
      <c r="C78" s="143" t="s">
        <v>250</v>
      </c>
      <c r="D78" s="137" t="s">
        <v>188</v>
      </c>
      <c r="E78" s="138">
        <v>73</v>
      </c>
      <c r="F78" s="139"/>
      <c r="G78" s="133">
        <f>E78*F78</f>
        <v>0</v>
      </c>
      <c r="H78" s="139">
        <v>113</v>
      </c>
      <c r="I78" s="139">
        <v>8249</v>
      </c>
      <c r="J78" s="139">
        <v>0</v>
      </c>
      <c r="K78" s="139">
        <v>0</v>
      </c>
      <c r="L78" s="139">
        <v>21</v>
      </c>
      <c r="M78" s="139">
        <v>9981.2899999999991</v>
      </c>
      <c r="N78" s="138">
        <v>2.7E-2</v>
      </c>
      <c r="O78" s="138">
        <v>1.9710000000000001</v>
      </c>
      <c r="P78" s="138">
        <v>0</v>
      </c>
      <c r="Q78" s="138">
        <v>0</v>
      </c>
      <c r="R78" s="139" t="s">
        <v>167</v>
      </c>
      <c r="S78" s="139" t="s">
        <v>129</v>
      </c>
      <c r="T78" s="140" t="s">
        <v>129</v>
      </c>
      <c r="U78" s="121">
        <v>0</v>
      </c>
      <c r="V78" s="121">
        <v>0</v>
      </c>
      <c r="W78" s="121"/>
      <c r="X78" s="121" t="s">
        <v>170</v>
      </c>
      <c r="Y78" s="121" t="s">
        <v>131</v>
      </c>
      <c r="Z78" s="115"/>
      <c r="AA78" s="115"/>
      <c r="AB78" s="115"/>
      <c r="AC78" s="115"/>
      <c r="AD78" s="115"/>
      <c r="AE78" s="115"/>
      <c r="AF78" s="115"/>
      <c r="AG78" s="115" t="s">
        <v>171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x14ac:dyDescent="0.4">
      <c r="A79" s="123" t="s">
        <v>126</v>
      </c>
      <c r="B79" s="124" t="s">
        <v>65</v>
      </c>
      <c r="C79" s="142" t="s">
        <v>66</v>
      </c>
      <c r="D79" s="125"/>
      <c r="E79" s="126"/>
      <c r="F79" s="127"/>
      <c r="G79" s="127">
        <f>G80+SUM(G82:G87)</f>
        <v>0</v>
      </c>
      <c r="H79" s="127"/>
      <c r="I79" s="127">
        <v>201974.78</v>
      </c>
      <c r="J79" s="127"/>
      <c r="K79" s="127">
        <v>150405.82</v>
      </c>
      <c r="L79" s="127"/>
      <c r="M79" s="127"/>
      <c r="N79" s="126"/>
      <c r="O79" s="126"/>
      <c r="P79" s="126"/>
      <c r="Q79" s="126"/>
      <c r="R79" s="127"/>
      <c r="S79" s="127"/>
      <c r="T79" s="128"/>
      <c r="U79" s="122"/>
      <c r="V79" s="122"/>
      <c r="W79" s="122"/>
      <c r="X79" s="122"/>
      <c r="Y79" s="122"/>
      <c r="AG79" t="s">
        <v>127</v>
      </c>
    </row>
    <row r="80" spans="1:60" x14ac:dyDescent="0.4">
      <c r="A80" s="129">
        <v>75</v>
      </c>
      <c r="B80" s="130" t="s">
        <v>251</v>
      </c>
      <c r="C80" s="144" t="s">
        <v>252</v>
      </c>
      <c r="D80" s="131" t="s">
        <v>128</v>
      </c>
      <c r="E80" s="132">
        <v>720.36</v>
      </c>
      <c r="F80" s="133"/>
      <c r="G80" s="133">
        <f>E80*F80</f>
        <v>0</v>
      </c>
      <c r="H80" s="133">
        <v>0.05</v>
      </c>
      <c r="I80" s="133">
        <v>36.018000000000001</v>
      </c>
      <c r="J80" s="133">
        <v>72.849999999999994</v>
      </c>
      <c r="K80" s="133">
        <v>52478.225999999995</v>
      </c>
      <c r="L80" s="133">
        <v>21</v>
      </c>
      <c r="M80" s="133">
        <v>63542.230399999993</v>
      </c>
      <c r="N80" s="132">
        <v>1.8380000000000001E-2</v>
      </c>
      <c r="O80" s="132">
        <v>13.240216800000001</v>
      </c>
      <c r="P80" s="132">
        <v>0</v>
      </c>
      <c r="Q80" s="132">
        <v>0</v>
      </c>
      <c r="R80" s="133"/>
      <c r="S80" s="133" t="s">
        <v>129</v>
      </c>
      <c r="T80" s="134" t="s">
        <v>129</v>
      </c>
      <c r="U80" s="121">
        <v>0.13</v>
      </c>
      <c r="V80" s="121">
        <v>93.646799999999999</v>
      </c>
      <c r="W80" s="121"/>
      <c r="X80" s="121" t="s">
        <v>130</v>
      </c>
      <c r="Y80" s="121" t="s">
        <v>131</v>
      </c>
      <c r="Z80" s="115"/>
      <c r="AA80" s="115"/>
      <c r="AB80" s="115"/>
      <c r="AC80" s="115"/>
      <c r="AD80" s="115"/>
      <c r="AE80" s="115"/>
      <c r="AF80" s="115"/>
      <c r="AG80" s="115" t="s">
        <v>132</v>
      </c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4">
      <c r="A81" s="118"/>
      <c r="B81" s="119"/>
      <c r="C81" s="314" t="s">
        <v>253</v>
      </c>
      <c r="D81" s="315"/>
      <c r="E81" s="315"/>
      <c r="F81" s="315"/>
      <c r="G81" s="315"/>
      <c r="H81" s="121"/>
      <c r="I81" s="121"/>
      <c r="J81" s="121"/>
      <c r="K81" s="121"/>
      <c r="L81" s="121"/>
      <c r="M81" s="121"/>
      <c r="N81" s="120"/>
      <c r="O81" s="120"/>
      <c r="P81" s="120"/>
      <c r="Q81" s="120"/>
      <c r="R81" s="121"/>
      <c r="S81" s="121"/>
      <c r="T81" s="121"/>
      <c r="U81" s="121"/>
      <c r="V81" s="121"/>
      <c r="W81" s="121"/>
      <c r="X81" s="121"/>
      <c r="Y81" s="121"/>
      <c r="Z81" s="115"/>
      <c r="AA81" s="115"/>
      <c r="AB81" s="115"/>
      <c r="AC81" s="115"/>
      <c r="AD81" s="115"/>
      <c r="AE81" s="115"/>
      <c r="AF81" s="115"/>
      <c r="AG81" s="115" t="s">
        <v>142</v>
      </c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x14ac:dyDescent="0.4">
      <c r="A82" s="135">
        <v>76</v>
      </c>
      <c r="B82" s="136" t="s">
        <v>254</v>
      </c>
      <c r="C82" s="143" t="s">
        <v>255</v>
      </c>
      <c r="D82" s="137" t="s">
        <v>128</v>
      </c>
      <c r="E82" s="138">
        <v>2881.44</v>
      </c>
      <c r="F82" s="139"/>
      <c r="G82" s="133">
        <f>E82*F82</f>
        <v>0</v>
      </c>
      <c r="H82" s="139">
        <v>52.94</v>
      </c>
      <c r="I82" s="139">
        <v>152543.43359999999</v>
      </c>
      <c r="J82" s="139">
        <v>2.86</v>
      </c>
      <c r="K82" s="139">
        <v>8240.9184000000005</v>
      </c>
      <c r="L82" s="139">
        <v>21</v>
      </c>
      <c r="M82" s="139">
        <v>194549.06349999999</v>
      </c>
      <c r="N82" s="138">
        <v>8.4999999999999995E-4</v>
      </c>
      <c r="O82" s="138">
        <v>2.4492240000000001</v>
      </c>
      <c r="P82" s="138">
        <v>0</v>
      </c>
      <c r="Q82" s="138">
        <v>0</v>
      </c>
      <c r="R82" s="139"/>
      <c r="S82" s="139" t="s">
        <v>129</v>
      </c>
      <c r="T82" s="140" t="s">
        <v>129</v>
      </c>
      <c r="U82" s="121">
        <v>6.0000000000000001E-3</v>
      </c>
      <c r="V82" s="121">
        <v>17.288640000000001</v>
      </c>
      <c r="W82" s="121"/>
      <c r="X82" s="121" t="s">
        <v>130</v>
      </c>
      <c r="Y82" s="121" t="s">
        <v>131</v>
      </c>
      <c r="Z82" s="115"/>
      <c r="AA82" s="115"/>
      <c r="AB82" s="115"/>
      <c r="AC82" s="115"/>
      <c r="AD82" s="115"/>
      <c r="AE82" s="115"/>
      <c r="AF82" s="115"/>
      <c r="AG82" s="115" t="s">
        <v>132</v>
      </c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x14ac:dyDescent="0.4">
      <c r="A83" s="135">
        <v>77</v>
      </c>
      <c r="B83" s="136" t="s">
        <v>256</v>
      </c>
      <c r="C83" s="143" t="s">
        <v>257</v>
      </c>
      <c r="D83" s="137" t="s">
        <v>128</v>
      </c>
      <c r="E83" s="138">
        <v>720.36</v>
      </c>
      <c r="F83" s="139"/>
      <c r="G83" s="133">
        <f>E83*F83</f>
        <v>0</v>
      </c>
      <c r="H83" s="139">
        <v>0</v>
      </c>
      <c r="I83" s="139">
        <v>0</v>
      </c>
      <c r="J83" s="139">
        <v>59.5</v>
      </c>
      <c r="K83" s="139">
        <v>42861.42</v>
      </c>
      <c r="L83" s="139">
        <v>21</v>
      </c>
      <c r="M83" s="139">
        <v>51862.318199999994</v>
      </c>
      <c r="N83" s="138">
        <v>0</v>
      </c>
      <c r="O83" s="138">
        <v>0</v>
      </c>
      <c r="P83" s="138">
        <v>0</v>
      </c>
      <c r="Q83" s="138">
        <v>0</v>
      </c>
      <c r="R83" s="139"/>
      <c r="S83" s="139" t="s">
        <v>129</v>
      </c>
      <c r="T83" s="140" t="s">
        <v>129</v>
      </c>
      <c r="U83" s="121">
        <v>0.10199999999999999</v>
      </c>
      <c r="V83" s="121">
        <v>73.47672</v>
      </c>
      <c r="W83" s="121"/>
      <c r="X83" s="121" t="s">
        <v>130</v>
      </c>
      <c r="Y83" s="121" t="s">
        <v>131</v>
      </c>
      <c r="Z83" s="115"/>
      <c r="AA83" s="115"/>
      <c r="AB83" s="115"/>
      <c r="AC83" s="115"/>
      <c r="AD83" s="115"/>
      <c r="AE83" s="115"/>
      <c r="AF83" s="115"/>
      <c r="AG83" s="115" t="s">
        <v>132</v>
      </c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x14ac:dyDescent="0.4">
      <c r="A84" s="135">
        <v>79</v>
      </c>
      <c r="B84" s="136" t="s">
        <v>258</v>
      </c>
      <c r="C84" s="143" t="s">
        <v>259</v>
      </c>
      <c r="D84" s="137" t="s">
        <v>128</v>
      </c>
      <c r="E84" s="138">
        <v>720.36</v>
      </c>
      <c r="F84" s="139"/>
      <c r="G84" s="133">
        <f>E84*F84</f>
        <v>0</v>
      </c>
      <c r="H84" s="139">
        <v>0</v>
      </c>
      <c r="I84" s="139">
        <v>0</v>
      </c>
      <c r="J84" s="139">
        <v>16</v>
      </c>
      <c r="K84" s="139">
        <v>11525.76</v>
      </c>
      <c r="L84" s="139">
        <v>21</v>
      </c>
      <c r="M84" s="139">
        <v>13946.169599999999</v>
      </c>
      <c r="N84" s="138">
        <v>0</v>
      </c>
      <c r="O84" s="138">
        <v>0</v>
      </c>
      <c r="P84" s="138">
        <v>0</v>
      </c>
      <c r="Q84" s="138">
        <v>0</v>
      </c>
      <c r="R84" s="139"/>
      <c r="S84" s="139" t="s">
        <v>129</v>
      </c>
      <c r="T84" s="140" t="s">
        <v>129</v>
      </c>
      <c r="U84" s="121">
        <v>0.03</v>
      </c>
      <c r="V84" s="121">
        <v>21.610800000000001</v>
      </c>
      <c r="W84" s="121"/>
      <c r="X84" s="121" t="s">
        <v>130</v>
      </c>
      <c r="Y84" s="121" t="s">
        <v>131</v>
      </c>
      <c r="Z84" s="115"/>
      <c r="AA84" s="115"/>
      <c r="AB84" s="115"/>
      <c r="AC84" s="115"/>
      <c r="AD84" s="115"/>
      <c r="AE84" s="115"/>
      <c r="AF84" s="115"/>
      <c r="AG84" s="115" t="s">
        <v>132</v>
      </c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x14ac:dyDescent="0.4">
      <c r="A85" s="135">
        <v>80</v>
      </c>
      <c r="B85" s="136" t="s">
        <v>260</v>
      </c>
      <c r="C85" s="143" t="s">
        <v>261</v>
      </c>
      <c r="D85" s="137" t="s">
        <v>128</v>
      </c>
      <c r="E85" s="138">
        <v>2881.44</v>
      </c>
      <c r="F85" s="139"/>
      <c r="G85" s="133">
        <f>E85*F85</f>
        <v>0</v>
      </c>
      <c r="H85" s="139">
        <v>10.6</v>
      </c>
      <c r="I85" s="139">
        <v>30543.263999999999</v>
      </c>
      <c r="J85" s="139">
        <v>0</v>
      </c>
      <c r="K85" s="139">
        <v>0</v>
      </c>
      <c r="L85" s="139">
        <v>21</v>
      </c>
      <c r="M85" s="139">
        <v>36957.344599999997</v>
      </c>
      <c r="N85" s="138">
        <v>5.0000000000000002E-5</v>
      </c>
      <c r="O85" s="138">
        <v>0.14407200000000001</v>
      </c>
      <c r="P85" s="138">
        <v>0</v>
      </c>
      <c r="Q85" s="138">
        <v>0</v>
      </c>
      <c r="R85" s="139"/>
      <c r="S85" s="139" t="s">
        <v>129</v>
      </c>
      <c r="T85" s="140" t="s">
        <v>129</v>
      </c>
      <c r="U85" s="121">
        <v>0</v>
      </c>
      <c r="V85" s="121">
        <v>0</v>
      </c>
      <c r="W85" s="121"/>
      <c r="X85" s="121" t="s">
        <v>130</v>
      </c>
      <c r="Y85" s="121" t="s">
        <v>131</v>
      </c>
      <c r="Z85" s="115"/>
      <c r="AA85" s="115"/>
      <c r="AB85" s="115"/>
      <c r="AC85" s="115"/>
      <c r="AD85" s="115"/>
      <c r="AE85" s="115"/>
      <c r="AF85" s="115"/>
      <c r="AG85" s="115" t="s">
        <v>132</v>
      </c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x14ac:dyDescent="0.4">
      <c r="A86" s="135">
        <v>81</v>
      </c>
      <c r="B86" s="136" t="s">
        <v>262</v>
      </c>
      <c r="C86" s="143" t="s">
        <v>263</v>
      </c>
      <c r="D86" s="137" t="s">
        <v>128</v>
      </c>
      <c r="E86" s="138">
        <v>720.36</v>
      </c>
      <c r="F86" s="139"/>
      <c r="G86" s="133">
        <f>E86*F86</f>
        <v>0</v>
      </c>
      <c r="H86" s="139">
        <v>0</v>
      </c>
      <c r="I86" s="139">
        <v>0</v>
      </c>
      <c r="J86" s="139">
        <v>9.5</v>
      </c>
      <c r="K86" s="139">
        <v>6843.42</v>
      </c>
      <c r="L86" s="139">
        <v>21</v>
      </c>
      <c r="M86" s="139">
        <v>8280.5381999999991</v>
      </c>
      <c r="N86" s="138">
        <v>0</v>
      </c>
      <c r="O86" s="138">
        <v>0</v>
      </c>
      <c r="P86" s="138">
        <v>0</v>
      </c>
      <c r="Q86" s="138">
        <v>0</v>
      </c>
      <c r="R86" s="139"/>
      <c r="S86" s="139" t="s">
        <v>129</v>
      </c>
      <c r="T86" s="140" t="s">
        <v>129</v>
      </c>
      <c r="U86" s="121">
        <v>0.02</v>
      </c>
      <c r="V86" s="121">
        <v>14.407200000000001</v>
      </c>
      <c r="W86" s="121"/>
      <c r="X86" s="121" t="s">
        <v>130</v>
      </c>
      <c r="Y86" s="121" t="s">
        <v>131</v>
      </c>
      <c r="Z86" s="115"/>
      <c r="AA86" s="115"/>
      <c r="AB86" s="115"/>
      <c r="AC86" s="115"/>
      <c r="AD86" s="115"/>
      <c r="AE86" s="115"/>
      <c r="AF86" s="115"/>
      <c r="AG86" s="115" t="s">
        <v>132</v>
      </c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x14ac:dyDescent="0.4">
      <c r="A87" s="147"/>
      <c r="B87" s="148"/>
      <c r="C87" s="149" t="s">
        <v>549</v>
      </c>
      <c r="D87" s="150" t="s">
        <v>530</v>
      </c>
      <c r="E87" s="151">
        <v>1</v>
      </c>
      <c r="F87" s="152"/>
      <c r="G87" s="152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2"/>
      <c r="S87" s="152"/>
      <c r="T87" s="153"/>
      <c r="U87" s="121"/>
      <c r="V87" s="121"/>
      <c r="W87" s="121"/>
      <c r="X87" s="121"/>
      <c r="Y87" s="121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ht="24.6" x14ac:dyDescent="0.4">
      <c r="A88" s="123" t="s">
        <v>126</v>
      </c>
      <c r="B88" s="124" t="s">
        <v>67</v>
      </c>
      <c r="C88" s="142" t="s">
        <v>68</v>
      </c>
      <c r="D88" s="125"/>
      <c r="E88" s="126"/>
      <c r="F88" s="127"/>
      <c r="G88" s="127">
        <f>SUM(G89:G90)</f>
        <v>0</v>
      </c>
      <c r="H88" s="127"/>
      <c r="I88" s="127">
        <v>0</v>
      </c>
      <c r="J88" s="127"/>
      <c r="K88" s="127">
        <v>7500.5</v>
      </c>
      <c r="L88" s="127"/>
      <c r="M88" s="127"/>
      <c r="N88" s="126"/>
      <c r="O88" s="126"/>
      <c r="P88" s="126"/>
      <c r="Q88" s="126"/>
      <c r="R88" s="127"/>
      <c r="S88" s="127"/>
      <c r="T88" s="128"/>
      <c r="U88" s="122"/>
      <c r="V88" s="122"/>
      <c r="W88" s="122"/>
      <c r="X88" s="122"/>
      <c r="Y88" s="122"/>
      <c r="AG88" t="s">
        <v>127</v>
      </c>
    </row>
    <row r="89" spans="1:60" x14ac:dyDescent="0.4">
      <c r="A89" s="135">
        <v>82</v>
      </c>
      <c r="B89" s="136" t="s">
        <v>264</v>
      </c>
      <c r="C89" s="143" t="s">
        <v>529</v>
      </c>
      <c r="D89" s="137" t="s">
        <v>530</v>
      </c>
      <c r="E89" s="138">
        <v>1</v>
      </c>
      <c r="F89" s="139"/>
      <c r="G89" s="133">
        <f>E89*F89</f>
        <v>0</v>
      </c>
      <c r="H89" s="139">
        <v>0</v>
      </c>
      <c r="I89" s="139">
        <v>0</v>
      </c>
      <c r="J89" s="139">
        <v>5.9</v>
      </c>
      <c r="K89" s="139">
        <v>5570.4968000000008</v>
      </c>
      <c r="L89" s="139">
        <v>21</v>
      </c>
      <c r="M89" s="139">
        <v>6740.3049999999994</v>
      </c>
      <c r="N89" s="138">
        <v>0</v>
      </c>
      <c r="O89" s="138">
        <v>0</v>
      </c>
      <c r="P89" s="138">
        <v>0</v>
      </c>
      <c r="Q89" s="138">
        <v>0</v>
      </c>
      <c r="R89" s="139"/>
      <c r="S89" s="139" t="s">
        <v>129</v>
      </c>
      <c r="T89" s="140" t="s">
        <v>129</v>
      </c>
      <c r="U89" s="121">
        <v>0.02</v>
      </c>
      <c r="V89" s="121">
        <v>18.883040000000001</v>
      </c>
      <c r="W89" s="121"/>
      <c r="X89" s="121" t="s">
        <v>130</v>
      </c>
      <c r="Y89" s="121" t="s">
        <v>131</v>
      </c>
      <c r="Z89" s="115"/>
      <c r="AA89" s="115"/>
      <c r="AB89" s="115"/>
      <c r="AC89" s="115"/>
      <c r="AD89" s="115"/>
      <c r="AE89" s="115"/>
      <c r="AF89" s="115"/>
      <c r="AG89" s="115" t="s">
        <v>132</v>
      </c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x14ac:dyDescent="0.4">
      <c r="A90" s="129">
        <v>83</v>
      </c>
      <c r="B90" s="130" t="s">
        <v>265</v>
      </c>
      <c r="C90" s="144" t="s">
        <v>266</v>
      </c>
      <c r="D90" s="131" t="s">
        <v>267</v>
      </c>
      <c r="E90" s="132">
        <v>10</v>
      </c>
      <c r="F90" s="133"/>
      <c r="G90" s="133">
        <f>E90*F90</f>
        <v>0</v>
      </c>
      <c r="H90" s="133">
        <v>0</v>
      </c>
      <c r="I90" s="133">
        <v>0</v>
      </c>
      <c r="J90" s="133">
        <v>482.5</v>
      </c>
      <c r="K90" s="133">
        <v>1930</v>
      </c>
      <c r="L90" s="133">
        <v>21</v>
      </c>
      <c r="M90" s="133">
        <v>2335.2999999999997</v>
      </c>
      <c r="N90" s="132">
        <v>0</v>
      </c>
      <c r="O90" s="132">
        <v>0</v>
      </c>
      <c r="P90" s="132">
        <v>0</v>
      </c>
      <c r="Q90" s="132">
        <v>0</v>
      </c>
      <c r="R90" s="133" t="s">
        <v>268</v>
      </c>
      <c r="S90" s="133" t="s">
        <v>129</v>
      </c>
      <c r="T90" s="134" t="s">
        <v>129</v>
      </c>
      <c r="U90" s="121">
        <v>1</v>
      </c>
      <c r="V90" s="121">
        <v>4</v>
      </c>
      <c r="W90" s="121"/>
      <c r="X90" s="121" t="s">
        <v>269</v>
      </c>
      <c r="Y90" s="121" t="s">
        <v>131</v>
      </c>
      <c r="Z90" s="115"/>
      <c r="AA90" s="115"/>
      <c r="AB90" s="115"/>
      <c r="AC90" s="115"/>
      <c r="AD90" s="115"/>
      <c r="AE90" s="115"/>
      <c r="AF90" s="115"/>
      <c r="AG90" s="115" t="s">
        <v>270</v>
      </c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outlineLevel="1" x14ac:dyDescent="0.4">
      <c r="A91" s="118"/>
      <c r="B91" s="119"/>
      <c r="C91" s="314" t="s">
        <v>271</v>
      </c>
      <c r="D91" s="315"/>
      <c r="E91" s="315"/>
      <c r="F91" s="315"/>
      <c r="G91" s="315"/>
      <c r="H91" s="121"/>
      <c r="I91" s="121"/>
      <c r="J91" s="121"/>
      <c r="K91" s="121"/>
      <c r="L91" s="121"/>
      <c r="M91" s="121"/>
      <c r="N91" s="120"/>
      <c r="O91" s="120"/>
      <c r="P91" s="120"/>
      <c r="Q91" s="120"/>
      <c r="R91" s="121"/>
      <c r="S91" s="121"/>
      <c r="T91" s="121"/>
      <c r="U91" s="121"/>
      <c r="V91" s="121"/>
      <c r="W91" s="121"/>
      <c r="X91" s="121"/>
      <c r="Y91" s="121"/>
      <c r="Z91" s="115"/>
      <c r="AA91" s="115"/>
      <c r="AB91" s="115"/>
      <c r="AC91" s="115"/>
      <c r="AD91" s="115"/>
      <c r="AE91" s="115"/>
      <c r="AF91" s="115"/>
      <c r="AG91" s="115" t="s">
        <v>142</v>
      </c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x14ac:dyDescent="0.4">
      <c r="A92" s="123" t="s">
        <v>126</v>
      </c>
      <c r="B92" s="124" t="s">
        <v>69</v>
      </c>
      <c r="C92" s="142" t="s">
        <v>70</v>
      </c>
      <c r="D92" s="125"/>
      <c r="E92" s="126"/>
      <c r="F92" s="127"/>
      <c r="G92" s="127">
        <f>SUM(G93:G97)</f>
        <v>0</v>
      </c>
      <c r="H92" s="127"/>
      <c r="I92" s="127">
        <v>2315.2199999999998</v>
      </c>
      <c r="J92" s="127"/>
      <c r="K92" s="127">
        <v>79730.240000000005</v>
      </c>
      <c r="L92" s="127"/>
      <c r="M92" s="127"/>
      <c r="N92" s="126"/>
      <c r="O92" s="126"/>
      <c r="P92" s="126"/>
      <c r="Q92" s="126"/>
      <c r="R92" s="127"/>
      <c r="S92" s="127"/>
      <c r="T92" s="128"/>
      <c r="U92" s="122"/>
      <c r="V92" s="122"/>
      <c r="W92" s="122"/>
      <c r="X92" s="122"/>
      <c r="Y92" s="122"/>
      <c r="AG92" t="s">
        <v>127</v>
      </c>
    </row>
    <row r="93" spans="1:60" x14ac:dyDescent="0.4">
      <c r="A93" s="135">
        <v>84</v>
      </c>
      <c r="B93" s="136" t="s">
        <v>272</v>
      </c>
      <c r="C93" s="143" t="s">
        <v>273</v>
      </c>
      <c r="D93" s="137" t="s">
        <v>128</v>
      </c>
      <c r="E93" s="138">
        <v>5.0359999999999996</v>
      </c>
      <c r="F93" s="139"/>
      <c r="G93" s="133">
        <f>E93*F93</f>
        <v>0</v>
      </c>
      <c r="H93" s="139">
        <v>0</v>
      </c>
      <c r="I93" s="139">
        <v>0</v>
      </c>
      <c r="J93" s="139">
        <v>231.5</v>
      </c>
      <c r="K93" s="139">
        <v>1165.8339999999998</v>
      </c>
      <c r="L93" s="139">
        <v>21</v>
      </c>
      <c r="M93" s="139">
        <v>1410.6542999999999</v>
      </c>
      <c r="N93" s="138">
        <v>0</v>
      </c>
      <c r="O93" s="138">
        <v>0</v>
      </c>
      <c r="P93" s="138">
        <v>5.8999999999999997E-2</v>
      </c>
      <c r="Q93" s="138">
        <v>0.29712399999999994</v>
      </c>
      <c r="R93" s="139"/>
      <c r="S93" s="139" t="s">
        <v>129</v>
      </c>
      <c r="T93" s="140" t="s">
        <v>129</v>
      </c>
      <c r="U93" s="121">
        <v>0.59</v>
      </c>
      <c r="V93" s="121">
        <v>2.9712399999999994</v>
      </c>
      <c r="W93" s="121"/>
      <c r="X93" s="121" t="s">
        <v>130</v>
      </c>
      <c r="Y93" s="121" t="s">
        <v>131</v>
      </c>
      <c r="Z93" s="115"/>
      <c r="AA93" s="115"/>
      <c r="AB93" s="115"/>
      <c r="AC93" s="115"/>
      <c r="AD93" s="115"/>
      <c r="AE93" s="115"/>
      <c r="AF93" s="115"/>
      <c r="AG93" s="115" t="s">
        <v>132</v>
      </c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x14ac:dyDescent="0.4">
      <c r="A94" s="135">
        <v>96</v>
      </c>
      <c r="B94" s="136" t="s">
        <v>274</v>
      </c>
      <c r="C94" s="143" t="s">
        <v>275</v>
      </c>
      <c r="D94" s="137" t="s">
        <v>128</v>
      </c>
      <c r="E94" s="138">
        <v>475.51560999999998</v>
      </c>
      <c r="F94" s="139"/>
      <c r="G94" s="133">
        <f>E94*F94</f>
        <v>0</v>
      </c>
      <c r="H94" s="139">
        <v>0</v>
      </c>
      <c r="I94" s="139">
        <v>0</v>
      </c>
      <c r="J94" s="139">
        <v>35.299999999999997</v>
      </c>
      <c r="K94" s="139">
        <v>16785.701032999998</v>
      </c>
      <c r="L94" s="139">
        <v>21</v>
      </c>
      <c r="M94" s="139">
        <v>20310.697</v>
      </c>
      <c r="N94" s="138">
        <v>0</v>
      </c>
      <c r="O94" s="138">
        <v>0</v>
      </c>
      <c r="P94" s="138">
        <v>1.6E-2</v>
      </c>
      <c r="Q94" s="138">
        <v>7.6082497599999996</v>
      </c>
      <c r="R94" s="139"/>
      <c r="S94" s="139" t="s">
        <v>129</v>
      </c>
      <c r="T94" s="140" t="s">
        <v>129</v>
      </c>
      <c r="U94" s="121">
        <v>0.06</v>
      </c>
      <c r="V94" s="121">
        <v>28.530936599999997</v>
      </c>
      <c r="W94" s="121"/>
      <c r="X94" s="121" t="s">
        <v>130</v>
      </c>
      <c r="Y94" s="121" t="s">
        <v>131</v>
      </c>
      <c r="Z94" s="115"/>
      <c r="AA94" s="115"/>
      <c r="AB94" s="115"/>
      <c r="AC94" s="115"/>
      <c r="AD94" s="115"/>
      <c r="AE94" s="115"/>
      <c r="AF94" s="115"/>
      <c r="AG94" s="115" t="s">
        <v>132</v>
      </c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x14ac:dyDescent="0.4">
      <c r="A95" s="135">
        <v>97</v>
      </c>
      <c r="B95" s="136" t="s">
        <v>276</v>
      </c>
      <c r="C95" s="143" t="s">
        <v>277</v>
      </c>
      <c r="D95" s="137" t="s">
        <v>128</v>
      </c>
      <c r="E95" s="138">
        <v>34.53</v>
      </c>
      <c r="F95" s="139"/>
      <c r="G95" s="133">
        <f>E95*F95</f>
        <v>0</v>
      </c>
      <c r="H95" s="139">
        <v>0</v>
      </c>
      <c r="I95" s="139">
        <v>0</v>
      </c>
      <c r="J95" s="139">
        <v>118</v>
      </c>
      <c r="K95" s="139">
        <v>4074.54</v>
      </c>
      <c r="L95" s="139">
        <v>21</v>
      </c>
      <c r="M95" s="139">
        <v>4930.1934000000001</v>
      </c>
      <c r="N95" s="138">
        <v>0</v>
      </c>
      <c r="O95" s="138">
        <v>0</v>
      </c>
      <c r="P95" s="138">
        <v>5.8999999999999997E-2</v>
      </c>
      <c r="Q95" s="138">
        <v>2.0372699999999999</v>
      </c>
      <c r="R95" s="139"/>
      <c r="S95" s="139" t="s">
        <v>129</v>
      </c>
      <c r="T95" s="140" t="s">
        <v>129</v>
      </c>
      <c r="U95" s="121">
        <v>0.2</v>
      </c>
      <c r="V95" s="121">
        <v>6.9060000000000006</v>
      </c>
      <c r="W95" s="121"/>
      <c r="X95" s="121" t="s">
        <v>130</v>
      </c>
      <c r="Y95" s="121" t="s">
        <v>131</v>
      </c>
      <c r="Z95" s="115"/>
      <c r="AA95" s="115"/>
      <c r="AB95" s="115"/>
      <c r="AC95" s="115"/>
      <c r="AD95" s="115"/>
      <c r="AE95" s="115"/>
      <c r="AF95" s="115"/>
      <c r="AG95" s="115" t="s">
        <v>132</v>
      </c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x14ac:dyDescent="0.4">
      <c r="A96" s="147"/>
      <c r="B96" s="148"/>
      <c r="C96" s="149" t="s">
        <v>531</v>
      </c>
      <c r="D96" s="150" t="s">
        <v>530</v>
      </c>
      <c r="E96" s="138">
        <v>1</v>
      </c>
      <c r="F96" s="139"/>
      <c r="G96" s="133">
        <f>E96*F96</f>
        <v>0</v>
      </c>
      <c r="H96" s="152"/>
      <c r="I96" s="152"/>
      <c r="J96" s="152"/>
      <c r="K96" s="152"/>
      <c r="L96" s="152"/>
      <c r="M96" s="152"/>
      <c r="N96" s="151"/>
      <c r="O96" s="151"/>
      <c r="P96" s="151"/>
      <c r="Q96" s="151"/>
      <c r="R96" s="152"/>
      <c r="S96" s="152"/>
      <c r="T96" s="153"/>
      <c r="U96" s="121"/>
      <c r="V96" s="121"/>
      <c r="W96" s="121"/>
      <c r="X96" s="121"/>
      <c r="Y96" s="121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x14ac:dyDescent="0.4">
      <c r="A97" s="147"/>
      <c r="B97" s="148"/>
      <c r="C97" s="149" t="s">
        <v>532</v>
      </c>
      <c r="D97" s="150" t="s">
        <v>530</v>
      </c>
      <c r="E97" s="138">
        <v>55</v>
      </c>
      <c r="F97" s="139"/>
      <c r="G97" s="133">
        <f>E97*F97</f>
        <v>0</v>
      </c>
      <c r="H97" s="152"/>
      <c r="I97" s="152"/>
      <c r="J97" s="152"/>
      <c r="K97" s="152"/>
      <c r="L97" s="152"/>
      <c r="M97" s="152"/>
      <c r="N97" s="151"/>
      <c r="O97" s="151"/>
      <c r="P97" s="151"/>
      <c r="Q97" s="151"/>
      <c r="R97" s="152"/>
      <c r="S97" s="152"/>
      <c r="T97" s="153"/>
      <c r="U97" s="121"/>
      <c r="V97" s="121"/>
      <c r="W97" s="121"/>
      <c r="X97" s="121"/>
      <c r="Y97" s="121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x14ac:dyDescent="0.4">
      <c r="A98" s="123" t="s">
        <v>126</v>
      </c>
      <c r="B98" s="124" t="s">
        <v>71</v>
      </c>
      <c r="C98" s="142" t="s">
        <v>72</v>
      </c>
      <c r="D98" s="125"/>
      <c r="E98" s="126"/>
      <c r="F98" s="127"/>
      <c r="G98" s="127">
        <f>G99</f>
        <v>0</v>
      </c>
      <c r="H98" s="127"/>
      <c r="I98" s="127">
        <v>0</v>
      </c>
      <c r="J98" s="127"/>
      <c r="K98" s="127">
        <v>96144.38</v>
      </c>
      <c r="L98" s="127"/>
      <c r="M98" s="127"/>
      <c r="N98" s="126"/>
      <c r="O98" s="126"/>
      <c r="P98" s="126"/>
      <c r="Q98" s="126"/>
      <c r="R98" s="127"/>
      <c r="S98" s="127"/>
      <c r="T98" s="128"/>
      <c r="U98" s="122"/>
      <c r="V98" s="122"/>
      <c r="W98" s="122"/>
      <c r="X98" s="122"/>
      <c r="Y98" s="122"/>
      <c r="AG98" t="s">
        <v>127</v>
      </c>
    </row>
    <row r="99" spans="1:60" x14ac:dyDescent="0.4">
      <c r="A99" s="135">
        <v>98</v>
      </c>
      <c r="B99" s="136" t="s">
        <v>278</v>
      </c>
      <c r="C99" s="143" t="s">
        <v>279</v>
      </c>
      <c r="D99" s="137" t="s">
        <v>280</v>
      </c>
      <c r="E99" s="138">
        <v>106.47217999999999</v>
      </c>
      <c r="F99" s="139"/>
      <c r="G99" s="139">
        <f>E99*F99</f>
        <v>0</v>
      </c>
      <c r="H99" s="139">
        <v>0</v>
      </c>
      <c r="I99" s="139">
        <v>0</v>
      </c>
      <c r="J99" s="139">
        <v>903</v>
      </c>
      <c r="K99" s="139">
        <v>96144.378539999991</v>
      </c>
      <c r="L99" s="139">
        <v>21</v>
      </c>
      <c r="M99" s="139">
        <v>116334.6998</v>
      </c>
      <c r="N99" s="138">
        <v>0</v>
      </c>
      <c r="O99" s="138">
        <v>0</v>
      </c>
      <c r="P99" s="138">
        <v>0</v>
      </c>
      <c r="Q99" s="138">
        <v>0</v>
      </c>
      <c r="R99" s="139"/>
      <c r="S99" s="139" t="s">
        <v>129</v>
      </c>
      <c r="T99" s="140" t="s">
        <v>129</v>
      </c>
      <c r="U99" s="121">
        <v>1.8720000000000001</v>
      </c>
      <c r="V99" s="121">
        <v>199.31592096</v>
      </c>
      <c r="W99" s="121"/>
      <c r="X99" s="121" t="s">
        <v>281</v>
      </c>
      <c r="Y99" s="121" t="s">
        <v>131</v>
      </c>
      <c r="Z99" s="115"/>
      <c r="AA99" s="115"/>
      <c r="AB99" s="115"/>
      <c r="AC99" s="115"/>
      <c r="AD99" s="115"/>
      <c r="AE99" s="115"/>
      <c r="AF99" s="115"/>
      <c r="AG99" s="115" t="s">
        <v>282</v>
      </c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x14ac:dyDescent="0.4">
      <c r="A100" s="123" t="s">
        <v>126</v>
      </c>
      <c r="B100" s="124" t="s">
        <v>73</v>
      </c>
      <c r="C100" s="142" t="s">
        <v>74</v>
      </c>
      <c r="D100" s="125"/>
      <c r="E100" s="126"/>
      <c r="F100" s="127"/>
      <c r="G100" s="127">
        <f>G101</f>
        <v>0</v>
      </c>
      <c r="H100" s="127"/>
      <c r="I100" s="127">
        <v>0</v>
      </c>
      <c r="J100" s="127"/>
      <c r="K100" s="127">
        <v>5802.68</v>
      </c>
      <c r="L100" s="127"/>
      <c r="M100" s="127"/>
      <c r="N100" s="126"/>
      <c r="O100" s="126"/>
      <c r="P100" s="126"/>
      <c r="Q100" s="126"/>
      <c r="R100" s="127"/>
      <c r="S100" s="127"/>
      <c r="T100" s="128"/>
      <c r="U100" s="122"/>
      <c r="V100" s="122"/>
      <c r="W100" s="122"/>
      <c r="X100" s="122"/>
      <c r="Y100" s="122"/>
      <c r="AG100" t="s">
        <v>127</v>
      </c>
    </row>
    <row r="101" spans="1:60" ht="20.399999999999999" x14ac:dyDescent="0.4">
      <c r="A101" s="135">
        <v>103</v>
      </c>
      <c r="B101" s="136" t="s">
        <v>283</v>
      </c>
      <c r="C101" s="143" t="s">
        <v>284</v>
      </c>
      <c r="D101" s="137" t="s">
        <v>128</v>
      </c>
      <c r="E101" s="138">
        <v>269.892</v>
      </c>
      <c r="F101" s="139"/>
      <c r="G101" s="139">
        <f>E101*F101</f>
        <v>0</v>
      </c>
      <c r="H101" s="139">
        <v>0</v>
      </c>
      <c r="I101" s="139">
        <v>0</v>
      </c>
      <c r="J101" s="139">
        <v>21.5</v>
      </c>
      <c r="K101" s="139">
        <v>5802.6779999999999</v>
      </c>
      <c r="L101" s="139">
        <v>21</v>
      </c>
      <c r="M101" s="139">
        <v>7021.2428</v>
      </c>
      <c r="N101" s="138">
        <v>0</v>
      </c>
      <c r="O101" s="138">
        <v>0</v>
      </c>
      <c r="P101" s="138">
        <v>6.0000000000000001E-3</v>
      </c>
      <c r="Q101" s="138">
        <v>1.6193519999999999</v>
      </c>
      <c r="R101" s="139"/>
      <c r="S101" s="139" t="s">
        <v>129</v>
      </c>
      <c r="T101" s="140" t="s">
        <v>129</v>
      </c>
      <c r="U101" s="121">
        <v>0.05</v>
      </c>
      <c r="V101" s="121">
        <v>13.4946</v>
      </c>
      <c r="W101" s="121"/>
      <c r="X101" s="121" t="s">
        <v>130</v>
      </c>
      <c r="Y101" s="121" t="s">
        <v>131</v>
      </c>
      <c r="Z101" s="115"/>
      <c r="AA101" s="115"/>
      <c r="AB101" s="115"/>
      <c r="AC101" s="115"/>
      <c r="AD101" s="115"/>
      <c r="AE101" s="115"/>
      <c r="AF101" s="115"/>
      <c r="AG101" s="115" t="s">
        <v>132</v>
      </c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x14ac:dyDescent="0.4">
      <c r="A102" s="123" t="s">
        <v>126</v>
      </c>
      <c r="B102" s="124" t="s">
        <v>75</v>
      </c>
      <c r="C102" s="142" t="s">
        <v>76</v>
      </c>
      <c r="D102" s="125"/>
      <c r="E102" s="126"/>
      <c r="F102" s="127"/>
      <c r="G102" s="127">
        <f>+G103+G105+G106+G107+G108+G110</f>
        <v>0</v>
      </c>
      <c r="H102" s="127"/>
      <c r="I102" s="127">
        <v>246536.73</v>
      </c>
      <c r="J102" s="127"/>
      <c r="K102" s="127">
        <v>71983.86</v>
      </c>
      <c r="L102" s="127"/>
      <c r="M102" s="127"/>
      <c r="N102" s="126"/>
      <c r="O102" s="126"/>
      <c r="P102" s="126"/>
      <c r="Q102" s="126"/>
      <c r="R102" s="127"/>
      <c r="S102" s="127"/>
      <c r="T102" s="128"/>
      <c r="U102" s="122"/>
      <c r="V102" s="122"/>
      <c r="W102" s="122"/>
      <c r="X102" s="122"/>
      <c r="Y102" s="122"/>
      <c r="AG102" t="s">
        <v>127</v>
      </c>
    </row>
    <row r="103" spans="1:60" ht="20.399999999999999" x14ac:dyDescent="0.4">
      <c r="A103" s="129">
        <v>106</v>
      </c>
      <c r="B103" s="130" t="s">
        <v>285</v>
      </c>
      <c r="C103" s="144" t="s">
        <v>286</v>
      </c>
      <c r="D103" s="131" t="s">
        <v>128</v>
      </c>
      <c r="E103" s="132">
        <v>345.27719999999999</v>
      </c>
      <c r="F103" s="133"/>
      <c r="G103" s="139">
        <f>E103*F103</f>
        <v>0</v>
      </c>
      <c r="H103" s="133">
        <v>7.57</v>
      </c>
      <c r="I103" s="133">
        <v>2613.7484039999999</v>
      </c>
      <c r="J103" s="133">
        <v>87.13</v>
      </c>
      <c r="K103" s="133">
        <v>30084.002435999999</v>
      </c>
      <c r="L103" s="133">
        <v>21</v>
      </c>
      <c r="M103" s="133">
        <v>39564.277499999997</v>
      </c>
      <c r="N103" s="132">
        <v>2.0000000000000002E-5</v>
      </c>
      <c r="O103" s="132">
        <v>6.9055440000000004E-3</v>
      </c>
      <c r="P103" s="132">
        <v>0</v>
      </c>
      <c r="Q103" s="132">
        <v>0</v>
      </c>
      <c r="R103" s="133"/>
      <c r="S103" s="133" t="s">
        <v>129</v>
      </c>
      <c r="T103" s="134" t="s">
        <v>129</v>
      </c>
      <c r="U103" s="121">
        <v>0.16</v>
      </c>
      <c r="V103" s="121">
        <v>55.244351999999999</v>
      </c>
      <c r="W103" s="121"/>
      <c r="X103" s="121" t="s">
        <v>130</v>
      </c>
      <c r="Y103" s="121" t="s">
        <v>131</v>
      </c>
      <c r="Z103" s="115"/>
      <c r="AA103" s="115"/>
      <c r="AB103" s="115"/>
      <c r="AC103" s="115"/>
      <c r="AD103" s="115"/>
      <c r="AE103" s="115"/>
      <c r="AF103" s="115"/>
      <c r="AG103" s="115" t="s">
        <v>132</v>
      </c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outlineLevel="1" x14ac:dyDescent="0.4">
      <c r="A104" s="118"/>
      <c r="B104" s="119"/>
      <c r="C104" s="314" t="s">
        <v>287</v>
      </c>
      <c r="D104" s="315"/>
      <c r="E104" s="315"/>
      <c r="F104" s="315"/>
      <c r="G104" s="315"/>
      <c r="H104" s="121"/>
      <c r="I104" s="121"/>
      <c r="J104" s="121"/>
      <c r="K104" s="121"/>
      <c r="L104" s="121"/>
      <c r="M104" s="121"/>
      <c r="N104" s="120"/>
      <c r="O104" s="120"/>
      <c r="P104" s="120"/>
      <c r="Q104" s="120"/>
      <c r="R104" s="121"/>
      <c r="S104" s="121"/>
      <c r="T104" s="121"/>
      <c r="U104" s="121"/>
      <c r="V104" s="121"/>
      <c r="W104" s="121"/>
      <c r="X104" s="121"/>
      <c r="Y104" s="121"/>
      <c r="Z104" s="115"/>
      <c r="AA104" s="115"/>
      <c r="AB104" s="115"/>
      <c r="AC104" s="115"/>
      <c r="AD104" s="115"/>
      <c r="AE104" s="115"/>
      <c r="AF104" s="115"/>
      <c r="AG104" s="115" t="s">
        <v>142</v>
      </c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ht="20.399999999999999" x14ac:dyDescent="0.4">
      <c r="A105" s="135">
        <v>107</v>
      </c>
      <c r="B105" s="136" t="s">
        <v>288</v>
      </c>
      <c r="C105" s="143" t="s">
        <v>289</v>
      </c>
      <c r="D105" s="137" t="s">
        <v>137</v>
      </c>
      <c r="E105" s="138">
        <v>96.492000000000004</v>
      </c>
      <c r="F105" s="139"/>
      <c r="G105" s="139">
        <f>E105*F105</f>
        <v>0</v>
      </c>
      <c r="H105" s="139">
        <v>69.430000000000007</v>
      </c>
      <c r="I105" s="139">
        <v>6699.4395600000007</v>
      </c>
      <c r="J105" s="139">
        <v>50.07</v>
      </c>
      <c r="K105" s="139">
        <v>4831.3544400000001</v>
      </c>
      <c r="L105" s="139">
        <v>21</v>
      </c>
      <c r="M105" s="139">
        <v>13952.2559</v>
      </c>
      <c r="N105" s="138">
        <v>5.4000000000000001E-4</v>
      </c>
      <c r="O105" s="138">
        <v>5.2105680000000001E-2</v>
      </c>
      <c r="P105" s="138">
        <v>0</v>
      </c>
      <c r="Q105" s="138">
        <v>0</v>
      </c>
      <c r="R105" s="139"/>
      <c r="S105" s="139" t="s">
        <v>129</v>
      </c>
      <c r="T105" s="140" t="s">
        <v>129</v>
      </c>
      <c r="U105" s="121">
        <v>0.09</v>
      </c>
      <c r="V105" s="121">
        <v>8.6842799999999993</v>
      </c>
      <c r="W105" s="121"/>
      <c r="X105" s="121" t="s">
        <v>130</v>
      </c>
      <c r="Y105" s="121" t="s">
        <v>131</v>
      </c>
      <c r="Z105" s="115"/>
      <c r="AA105" s="115"/>
      <c r="AB105" s="115"/>
      <c r="AC105" s="115"/>
      <c r="AD105" s="115"/>
      <c r="AE105" s="115"/>
      <c r="AF105" s="115"/>
      <c r="AG105" s="115" t="s">
        <v>132</v>
      </c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ht="20.399999999999999" x14ac:dyDescent="0.4">
      <c r="A106" s="135">
        <v>108</v>
      </c>
      <c r="B106" s="136" t="s">
        <v>290</v>
      </c>
      <c r="C106" s="143" t="s">
        <v>291</v>
      </c>
      <c r="D106" s="137" t="s">
        <v>128</v>
      </c>
      <c r="E106" s="138">
        <v>229.65119999999999</v>
      </c>
      <c r="F106" s="139"/>
      <c r="G106" s="139">
        <f>E106*F106</f>
        <v>0</v>
      </c>
      <c r="H106" s="139">
        <v>0</v>
      </c>
      <c r="I106" s="139">
        <v>0</v>
      </c>
      <c r="J106" s="139">
        <v>21.5</v>
      </c>
      <c r="K106" s="139">
        <v>4937.5007999999998</v>
      </c>
      <c r="L106" s="139">
        <v>21</v>
      </c>
      <c r="M106" s="139">
        <v>5974.375</v>
      </c>
      <c r="N106" s="138">
        <v>0</v>
      </c>
      <c r="O106" s="138">
        <v>0</v>
      </c>
      <c r="P106" s="138">
        <v>4.0000000000000001E-3</v>
      </c>
      <c r="Q106" s="138">
        <v>0.9186048</v>
      </c>
      <c r="R106" s="139"/>
      <c r="S106" s="139" t="s">
        <v>129</v>
      </c>
      <c r="T106" s="140" t="s">
        <v>129</v>
      </c>
      <c r="U106" s="121">
        <v>4.4999999999999998E-2</v>
      </c>
      <c r="V106" s="121">
        <v>10.334303999999999</v>
      </c>
      <c r="W106" s="121"/>
      <c r="X106" s="121" t="s">
        <v>130</v>
      </c>
      <c r="Y106" s="121" t="s">
        <v>131</v>
      </c>
      <c r="Z106" s="115"/>
      <c r="AA106" s="115"/>
      <c r="AB106" s="115"/>
      <c r="AC106" s="115"/>
      <c r="AD106" s="115"/>
      <c r="AE106" s="115"/>
      <c r="AF106" s="115"/>
      <c r="AG106" s="115" t="s">
        <v>132</v>
      </c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x14ac:dyDescent="0.4">
      <c r="A107" s="135">
        <v>112</v>
      </c>
      <c r="B107" s="136" t="s">
        <v>292</v>
      </c>
      <c r="C107" s="143" t="s">
        <v>668</v>
      </c>
      <c r="D107" s="137" t="s">
        <v>128</v>
      </c>
      <c r="E107" s="138">
        <v>379.28330999999997</v>
      </c>
      <c r="F107" s="139"/>
      <c r="G107" s="139">
        <f>E107*F107</f>
        <v>0</v>
      </c>
      <c r="H107" s="139">
        <v>344</v>
      </c>
      <c r="I107" s="139">
        <v>130473.45864</v>
      </c>
      <c r="J107" s="139">
        <v>0</v>
      </c>
      <c r="K107" s="139">
        <v>0</v>
      </c>
      <c r="L107" s="139">
        <v>21</v>
      </c>
      <c r="M107" s="139">
        <v>157872.8866</v>
      </c>
      <c r="N107" s="138">
        <v>1.92E-3</v>
      </c>
      <c r="O107" s="138">
        <v>0.72822395519999994</v>
      </c>
      <c r="P107" s="138">
        <v>0</v>
      </c>
      <c r="Q107" s="138">
        <v>0</v>
      </c>
      <c r="R107" s="139" t="s">
        <v>167</v>
      </c>
      <c r="S107" s="139" t="s">
        <v>129</v>
      </c>
      <c r="T107" s="140" t="s">
        <v>129</v>
      </c>
      <c r="U107" s="121">
        <v>0</v>
      </c>
      <c r="V107" s="121">
        <v>0</v>
      </c>
      <c r="W107" s="121"/>
      <c r="X107" s="121" t="s">
        <v>170</v>
      </c>
      <c r="Y107" s="121" t="s">
        <v>131</v>
      </c>
      <c r="Z107" s="115"/>
      <c r="AA107" s="115"/>
      <c r="AB107" s="115"/>
      <c r="AC107" s="115"/>
      <c r="AD107" s="115"/>
      <c r="AE107" s="115"/>
      <c r="AF107" s="115"/>
      <c r="AG107" s="115" t="s">
        <v>171</v>
      </c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x14ac:dyDescent="0.4">
      <c r="A108" s="129">
        <v>113</v>
      </c>
      <c r="B108" s="130" t="s">
        <v>293</v>
      </c>
      <c r="C108" s="144" t="s">
        <v>294</v>
      </c>
      <c r="D108" s="131" t="s">
        <v>128</v>
      </c>
      <c r="E108" s="132">
        <v>379.80491999999998</v>
      </c>
      <c r="F108" s="133"/>
      <c r="G108" s="139">
        <f>E108*F108</f>
        <v>0</v>
      </c>
      <c r="H108" s="133">
        <v>63.5</v>
      </c>
      <c r="I108" s="133">
        <v>24117.612419999998</v>
      </c>
      <c r="J108" s="133">
        <v>0</v>
      </c>
      <c r="K108" s="133">
        <v>0</v>
      </c>
      <c r="L108" s="133">
        <v>21</v>
      </c>
      <c r="M108" s="133">
        <v>29182.308099999998</v>
      </c>
      <c r="N108" s="132">
        <v>1.7000000000000001E-4</v>
      </c>
      <c r="O108" s="132">
        <v>6.4566836400000008E-2</v>
      </c>
      <c r="P108" s="132">
        <v>0</v>
      </c>
      <c r="Q108" s="132">
        <v>0</v>
      </c>
      <c r="R108" s="133" t="s">
        <v>167</v>
      </c>
      <c r="S108" s="133" t="s">
        <v>129</v>
      </c>
      <c r="T108" s="134" t="s">
        <v>129</v>
      </c>
      <c r="U108" s="121">
        <v>0</v>
      </c>
      <c r="V108" s="121">
        <v>0</v>
      </c>
      <c r="W108" s="121"/>
      <c r="X108" s="121" t="s">
        <v>170</v>
      </c>
      <c r="Y108" s="121" t="s">
        <v>131</v>
      </c>
      <c r="Z108" s="115"/>
      <c r="AA108" s="115"/>
      <c r="AB108" s="115"/>
      <c r="AC108" s="115"/>
      <c r="AD108" s="115"/>
      <c r="AE108" s="115"/>
      <c r="AF108" s="115"/>
      <c r="AG108" s="115" t="s">
        <v>171</v>
      </c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outlineLevel="1" x14ac:dyDescent="0.4">
      <c r="A109" s="118"/>
      <c r="B109" s="119"/>
      <c r="C109" s="314" t="s">
        <v>295</v>
      </c>
      <c r="D109" s="315"/>
      <c r="E109" s="315"/>
      <c r="F109" s="315"/>
      <c r="G109" s="315"/>
      <c r="H109" s="121"/>
      <c r="I109" s="121"/>
      <c r="J109" s="121"/>
      <c r="K109" s="121"/>
      <c r="L109" s="121"/>
      <c r="M109" s="121"/>
      <c r="N109" s="120"/>
      <c r="O109" s="120"/>
      <c r="P109" s="120"/>
      <c r="Q109" s="120"/>
      <c r="R109" s="121"/>
      <c r="S109" s="121"/>
      <c r="T109" s="121"/>
      <c r="U109" s="121"/>
      <c r="V109" s="121"/>
      <c r="W109" s="121"/>
      <c r="X109" s="121"/>
      <c r="Y109" s="121"/>
      <c r="Z109" s="115"/>
      <c r="AA109" s="115"/>
      <c r="AB109" s="115"/>
      <c r="AC109" s="115"/>
      <c r="AD109" s="115"/>
      <c r="AE109" s="115"/>
      <c r="AF109" s="115"/>
      <c r="AG109" s="115" t="s">
        <v>142</v>
      </c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41" t="str">
        <f>C109</f>
        <v>Čtyřvrstvá fólie. Na dvě vrstvy polyetylenu vyztužené PE mřížkou je celoplošně nanesena hliníková fólie.</v>
      </c>
      <c r="BB109" s="115"/>
      <c r="BC109" s="115"/>
      <c r="BD109" s="115"/>
      <c r="BE109" s="115"/>
      <c r="BF109" s="115"/>
      <c r="BG109" s="115"/>
      <c r="BH109" s="115"/>
    </row>
    <row r="110" spans="1:60" x14ac:dyDescent="0.4">
      <c r="A110" s="135">
        <v>114</v>
      </c>
      <c r="B110" s="136" t="s">
        <v>296</v>
      </c>
      <c r="C110" s="143" t="s">
        <v>297</v>
      </c>
      <c r="D110" s="137" t="s">
        <v>280</v>
      </c>
      <c r="E110" s="138">
        <v>1.306</v>
      </c>
      <c r="F110" s="139"/>
      <c r="G110" s="139">
        <f>E110*F110</f>
        <v>0</v>
      </c>
      <c r="H110" s="139">
        <v>0</v>
      </c>
      <c r="I110" s="139">
        <v>0</v>
      </c>
      <c r="J110" s="139">
        <v>1142</v>
      </c>
      <c r="K110" s="139">
        <v>1491.452</v>
      </c>
      <c r="L110" s="139">
        <v>21</v>
      </c>
      <c r="M110" s="139">
        <v>1804.6545000000001</v>
      </c>
      <c r="N110" s="138">
        <v>0</v>
      </c>
      <c r="O110" s="138">
        <v>0</v>
      </c>
      <c r="P110" s="138">
        <v>0</v>
      </c>
      <c r="Q110" s="138">
        <v>0</v>
      </c>
      <c r="R110" s="139"/>
      <c r="S110" s="139" t="s">
        <v>129</v>
      </c>
      <c r="T110" s="140" t="s">
        <v>129</v>
      </c>
      <c r="U110" s="121">
        <v>1.831</v>
      </c>
      <c r="V110" s="121">
        <v>2.391286</v>
      </c>
      <c r="W110" s="121"/>
      <c r="X110" s="121" t="s">
        <v>281</v>
      </c>
      <c r="Y110" s="121" t="s">
        <v>131</v>
      </c>
      <c r="Z110" s="115"/>
      <c r="AA110" s="115"/>
      <c r="AB110" s="115"/>
      <c r="AC110" s="115"/>
      <c r="AD110" s="115"/>
      <c r="AE110" s="115"/>
      <c r="AF110" s="115"/>
      <c r="AG110" s="115" t="s">
        <v>282</v>
      </c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x14ac:dyDescent="0.4">
      <c r="A111" s="123" t="s">
        <v>126</v>
      </c>
      <c r="B111" s="124" t="s">
        <v>77</v>
      </c>
      <c r="C111" s="142" t="s">
        <v>78</v>
      </c>
      <c r="D111" s="125"/>
      <c r="E111" s="126"/>
      <c r="F111" s="127"/>
      <c r="G111" s="127">
        <f>G112</f>
        <v>0</v>
      </c>
      <c r="H111" s="127"/>
      <c r="I111" s="127">
        <v>0</v>
      </c>
      <c r="J111" s="127"/>
      <c r="K111" s="127">
        <v>5800</v>
      </c>
      <c r="L111" s="127"/>
      <c r="M111" s="127"/>
      <c r="N111" s="126"/>
      <c r="O111" s="126"/>
      <c r="P111" s="126"/>
      <c r="Q111" s="126"/>
      <c r="R111" s="127"/>
      <c r="S111" s="127"/>
      <c r="T111" s="128"/>
      <c r="U111" s="122"/>
      <c r="V111" s="122"/>
      <c r="W111" s="122"/>
      <c r="X111" s="122"/>
      <c r="Y111" s="122"/>
      <c r="AG111" t="s">
        <v>127</v>
      </c>
    </row>
    <row r="112" spans="1:60" ht="20.399999999999999" x14ac:dyDescent="0.4">
      <c r="A112" s="135">
        <v>115</v>
      </c>
      <c r="B112" s="136" t="s">
        <v>298</v>
      </c>
      <c r="C112" s="143" t="s">
        <v>299</v>
      </c>
      <c r="D112" s="137" t="s">
        <v>188</v>
      </c>
      <c r="E112" s="138">
        <v>1</v>
      </c>
      <c r="F112" s="139"/>
      <c r="G112" s="139">
        <f>E112*F112</f>
        <v>0</v>
      </c>
      <c r="H112" s="139">
        <v>0</v>
      </c>
      <c r="I112" s="139">
        <v>0</v>
      </c>
      <c r="J112" s="139">
        <v>5800</v>
      </c>
      <c r="K112" s="139">
        <v>5800</v>
      </c>
      <c r="L112" s="139">
        <v>21</v>
      </c>
      <c r="M112" s="139">
        <v>7018</v>
      </c>
      <c r="N112" s="138">
        <v>0</v>
      </c>
      <c r="O112" s="138">
        <v>0</v>
      </c>
      <c r="P112" s="138">
        <v>0</v>
      </c>
      <c r="Q112" s="138">
        <v>0</v>
      </c>
      <c r="R112" s="139"/>
      <c r="S112" s="139" t="s">
        <v>225</v>
      </c>
      <c r="T112" s="140" t="s">
        <v>169</v>
      </c>
      <c r="U112" s="121">
        <v>0</v>
      </c>
      <c r="V112" s="121">
        <v>0</v>
      </c>
      <c r="W112" s="121"/>
      <c r="X112" s="121" t="s">
        <v>130</v>
      </c>
      <c r="Y112" s="121" t="s">
        <v>131</v>
      </c>
      <c r="Z112" s="115"/>
      <c r="AA112" s="115"/>
      <c r="AB112" s="115"/>
      <c r="AC112" s="115"/>
      <c r="AD112" s="115"/>
      <c r="AE112" s="115"/>
      <c r="AF112" s="115"/>
      <c r="AG112" s="115" t="s">
        <v>132</v>
      </c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x14ac:dyDescent="0.4">
      <c r="A113" s="123" t="s">
        <v>126</v>
      </c>
      <c r="B113" s="124" t="s">
        <v>79</v>
      </c>
      <c r="C113" s="142" t="s">
        <v>80</v>
      </c>
      <c r="D113" s="125"/>
      <c r="E113" s="126"/>
      <c r="F113" s="127"/>
      <c r="G113" s="127">
        <f>SUM(G114:G124)</f>
        <v>0</v>
      </c>
      <c r="H113" s="127"/>
      <c r="I113" s="127">
        <v>45213.34</v>
      </c>
      <c r="J113" s="127"/>
      <c r="K113" s="127">
        <v>59580.19</v>
      </c>
      <c r="L113" s="127"/>
      <c r="M113" s="127"/>
      <c r="N113" s="126"/>
      <c r="O113" s="126"/>
      <c r="P113" s="126"/>
      <c r="Q113" s="126"/>
      <c r="R113" s="127"/>
      <c r="S113" s="127"/>
      <c r="T113" s="128"/>
      <c r="U113" s="122"/>
      <c r="V113" s="122"/>
      <c r="W113" s="122"/>
      <c r="X113" s="122"/>
      <c r="Y113" s="122"/>
      <c r="AG113" t="s">
        <v>127</v>
      </c>
    </row>
    <row r="114" spans="1:60" x14ac:dyDescent="0.4">
      <c r="A114" s="135">
        <v>116</v>
      </c>
      <c r="B114" s="136" t="s">
        <v>300</v>
      </c>
      <c r="C114" s="143" t="s">
        <v>301</v>
      </c>
      <c r="D114" s="137" t="s">
        <v>128</v>
      </c>
      <c r="E114" s="138">
        <v>83.381519999999995</v>
      </c>
      <c r="F114" s="139"/>
      <c r="G114" s="139">
        <f t="shared" ref="G114:G124" si="3">E114*F114</f>
        <v>0</v>
      </c>
      <c r="H114" s="139">
        <v>0</v>
      </c>
      <c r="I114" s="139">
        <v>0</v>
      </c>
      <c r="J114" s="139">
        <v>142.5</v>
      </c>
      <c r="K114" s="139">
        <v>11881.866599999999</v>
      </c>
      <c r="L114" s="139">
        <v>21</v>
      </c>
      <c r="M114" s="139">
        <v>14377.0627</v>
      </c>
      <c r="N114" s="138">
        <v>0</v>
      </c>
      <c r="O114" s="138">
        <v>0</v>
      </c>
      <c r="P114" s="138">
        <v>0</v>
      </c>
      <c r="Q114" s="138">
        <v>0</v>
      </c>
      <c r="R114" s="139"/>
      <c r="S114" s="139" t="s">
        <v>129</v>
      </c>
      <c r="T114" s="140" t="s">
        <v>129</v>
      </c>
      <c r="U114" s="121">
        <v>0.27</v>
      </c>
      <c r="V114" s="121">
        <v>22.513010399999999</v>
      </c>
      <c r="W114" s="121"/>
      <c r="X114" s="121" t="s">
        <v>130</v>
      </c>
      <c r="Y114" s="121" t="s">
        <v>131</v>
      </c>
      <c r="Z114" s="115"/>
      <c r="AA114" s="115"/>
      <c r="AB114" s="115"/>
      <c r="AC114" s="115"/>
      <c r="AD114" s="115"/>
      <c r="AE114" s="115"/>
      <c r="AF114" s="115"/>
      <c r="AG114" s="115" t="s">
        <v>132</v>
      </c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ht="20.399999999999999" x14ac:dyDescent="0.4">
      <c r="A115" s="135">
        <v>117</v>
      </c>
      <c r="B115" s="136" t="s">
        <v>302</v>
      </c>
      <c r="C115" s="143" t="s">
        <v>303</v>
      </c>
      <c r="D115" s="137" t="s">
        <v>128</v>
      </c>
      <c r="E115" s="138">
        <v>277.9384</v>
      </c>
      <c r="F115" s="139"/>
      <c r="G115" s="139">
        <f t="shared" si="3"/>
        <v>0</v>
      </c>
      <c r="H115" s="139">
        <v>67.8</v>
      </c>
      <c r="I115" s="139">
        <v>18844.22352</v>
      </c>
      <c r="J115" s="139">
        <v>91.2</v>
      </c>
      <c r="K115" s="139">
        <v>25347.982080000002</v>
      </c>
      <c r="L115" s="139">
        <v>21</v>
      </c>
      <c r="M115" s="139">
        <v>53472.574099999998</v>
      </c>
      <c r="N115" s="138">
        <v>4.0299999999999997E-3</v>
      </c>
      <c r="O115" s="138">
        <v>1.120091752</v>
      </c>
      <c r="P115" s="138">
        <v>0</v>
      </c>
      <c r="Q115" s="138">
        <v>0</v>
      </c>
      <c r="R115" s="139"/>
      <c r="S115" s="139" t="s">
        <v>129</v>
      </c>
      <c r="T115" s="140" t="s">
        <v>129</v>
      </c>
      <c r="U115" s="121">
        <v>0.156</v>
      </c>
      <c r="V115" s="121">
        <v>43.358390399999998</v>
      </c>
      <c r="W115" s="121"/>
      <c r="X115" s="121" t="s">
        <v>130</v>
      </c>
      <c r="Y115" s="121" t="s">
        <v>131</v>
      </c>
      <c r="Z115" s="115"/>
      <c r="AA115" s="115"/>
      <c r="AB115" s="115"/>
      <c r="AC115" s="115"/>
      <c r="AD115" s="115"/>
      <c r="AE115" s="115"/>
      <c r="AF115" s="115"/>
      <c r="AG115" s="115" t="s">
        <v>132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x14ac:dyDescent="0.4">
      <c r="A116" s="135">
        <v>118</v>
      </c>
      <c r="B116" s="136" t="s">
        <v>304</v>
      </c>
      <c r="C116" s="143" t="s">
        <v>305</v>
      </c>
      <c r="D116" s="137" t="s">
        <v>128</v>
      </c>
      <c r="E116" s="138">
        <v>112.61951999999999</v>
      </c>
      <c r="F116" s="139"/>
      <c r="G116" s="139">
        <f t="shared" si="3"/>
        <v>0</v>
      </c>
      <c r="H116" s="139">
        <v>0</v>
      </c>
      <c r="I116" s="139">
        <v>0</v>
      </c>
      <c r="J116" s="139">
        <v>47.5</v>
      </c>
      <c r="K116" s="139">
        <v>5349.4272000000001</v>
      </c>
      <c r="L116" s="139">
        <v>21</v>
      </c>
      <c r="M116" s="139">
        <v>6472.8103000000001</v>
      </c>
      <c r="N116" s="138">
        <v>0</v>
      </c>
      <c r="O116" s="138">
        <v>0</v>
      </c>
      <c r="P116" s="138">
        <v>1.4999999999999999E-2</v>
      </c>
      <c r="Q116" s="138">
        <v>1.6892927999999998</v>
      </c>
      <c r="R116" s="139"/>
      <c r="S116" s="139" t="s">
        <v>129</v>
      </c>
      <c r="T116" s="140" t="s">
        <v>129</v>
      </c>
      <c r="U116" s="121">
        <v>0.09</v>
      </c>
      <c r="V116" s="121">
        <v>10.135756799999999</v>
      </c>
      <c r="W116" s="121"/>
      <c r="X116" s="121" t="s">
        <v>130</v>
      </c>
      <c r="Y116" s="121" t="s">
        <v>131</v>
      </c>
      <c r="Z116" s="115"/>
      <c r="AA116" s="115"/>
      <c r="AB116" s="115"/>
      <c r="AC116" s="115"/>
      <c r="AD116" s="115"/>
      <c r="AE116" s="115"/>
      <c r="AF116" s="115"/>
      <c r="AG116" s="115" t="s">
        <v>132</v>
      </c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x14ac:dyDescent="0.4">
      <c r="A117" s="135">
        <v>119</v>
      </c>
      <c r="B117" s="136" t="s">
        <v>306</v>
      </c>
      <c r="C117" s="143" t="s">
        <v>307</v>
      </c>
      <c r="D117" s="137" t="s">
        <v>140</v>
      </c>
      <c r="E117" s="138">
        <v>2.0845400000000001</v>
      </c>
      <c r="F117" s="139"/>
      <c r="G117" s="139">
        <f t="shared" si="3"/>
        <v>0</v>
      </c>
      <c r="H117" s="139">
        <v>2170</v>
      </c>
      <c r="I117" s="139">
        <v>4523.4517999999998</v>
      </c>
      <c r="J117" s="139">
        <v>0</v>
      </c>
      <c r="K117" s="139">
        <v>0</v>
      </c>
      <c r="L117" s="139">
        <v>21</v>
      </c>
      <c r="M117" s="139">
        <v>5473.3744999999999</v>
      </c>
      <c r="N117" s="138">
        <v>2.3570000000000001E-2</v>
      </c>
      <c r="O117" s="138">
        <v>4.9132607800000005E-2</v>
      </c>
      <c r="P117" s="138">
        <v>0</v>
      </c>
      <c r="Q117" s="138">
        <v>0</v>
      </c>
      <c r="R117" s="139"/>
      <c r="S117" s="139" t="s">
        <v>129</v>
      </c>
      <c r="T117" s="140" t="s">
        <v>129</v>
      </c>
      <c r="U117" s="121">
        <v>0</v>
      </c>
      <c r="V117" s="121">
        <v>0</v>
      </c>
      <c r="W117" s="121"/>
      <c r="X117" s="121" t="s">
        <v>130</v>
      </c>
      <c r="Y117" s="121" t="s">
        <v>131</v>
      </c>
      <c r="Z117" s="115"/>
      <c r="AA117" s="115"/>
      <c r="AB117" s="115"/>
      <c r="AC117" s="115"/>
      <c r="AD117" s="115"/>
      <c r="AE117" s="115"/>
      <c r="AF117" s="115"/>
      <c r="AG117" s="115" t="s">
        <v>132</v>
      </c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x14ac:dyDescent="0.4">
      <c r="A118" s="135">
        <v>121</v>
      </c>
      <c r="B118" s="136" t="s">
        <v>308</v>
      </c>
      <c r="C118" s="143" t="s">
        <v>309</v>
      </c>
      <c r="D118" s="137" t="s">
        <v>140</v>
      </c>
      <c r="E118" s="138">
        <v>2.0845400000000001</v>
      </c>
      <c r="F118" s="139"/>
      <c r="G118" s="139">
        <f t="shared" si="3"/>
        <v>0</v>
      </c>
      <c r="H118" s="139">
        <v>1872.06</v>
      </c>
      <c r="I118" s="139">
        <v>3902.3839524</v>
      </c>
      <c r="J118" s="139">
        <v>21.94</v>
      </c>
      <c r="K118" s="139">
        <v>45.734807600000003</v>
      </c>
      <c r="L118" s="139">
        <v>21</v>
      </c>
      <c r="M118" s="139">
        <v>4777.2251999999999</v>
      </c>
      <c r="N118" s="138">
        <v>1.6500000000000001E-2</v>
      </c>
      <c r="O118" s="138">
        <v>3.4394910000000001E-2</v>
      </c>
      <c r="P118" s="138">
        <v>0</v>
      </c>
      <c r="Q118" s="138">
        <v>0</v>
      </c>
      <c r="R118" s="139"/>
      <c r="S118" s="139" t="s">
        <v>129</v>
      </c>
      <c r="T118" s="140" t="s">
        <v>129</v>
      </c>
      <c r="U118" s="121">
        <v>0</v>
      </c>
      <c r="V118" s="121">
        <v>0</v>
      </c>
      <c r="W118" s="121"/>
      <c r="X118" s="121" t="s">
        <v>130</v>
      </c>
      <c r="Y118" s="121" t="s">
        <v>131</v>
      </c>
      <c r="Z118" s="115"/>
      <c r="AA118" s="115"/>
      <c r="AB118" s="115"/>
      <c r="AC118" s="115"/>
      <c r="AD118" s="115"/>
      <c r="AE118" s="115"/>
      <c r="AF118" s="115"/>
      <c r="AG118" s="115" t="s">
        <v>132</v>
      </c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x14ac:dyDescent="0.4">
      <c r="A119" s="135">
        <v>122</v>
      </c>
      <c r="B119" s="136" t="s">
        <v>310</v>
      </c>
      <c r="C119" s="143" t="s">
        <v>311</v>
      </c>
      <c r="D119" s="137" t="s">
        <v>140</v>
      </c>
      <c r="E119" s="138">
        <v>2.0845400000000001</v>
      </c>
      <c r="F119" s="139"/>
      <c r="G119" s="139">
        <f t="shared" si="3"/>
        <v>0</v>
      </c>
      <c r="H119" s="139">
        <v>8090</v>
      </c>
      <c r="I119" s="139">
        <v>16863.928599999999</v>
      </c>
      <c r="J119" s="139">
        <v>0</v>
      </c>
      <c r="K119" s="139">
        <v>0</v>
      </c>
      <c r="L119" s="139">
        <v>21</v>
      </c>
      <c r="M119" s="139">
        <v>20405.355299999999</v>
      </c>
      <c r="N119" s="138">
        <v>0.55000000000000004</v>
      </c>
      <c r="O119" s="138">
        <v>1.1464970000000001</v>
      </c>
      <c r="P119" s="138">
        <v>0</v>
      </c>
      <c r="Q119" s="138">
        <v>0</v>
      </c>
      <c r="R119" s="139" t="s">
        <v>167</v>
      </c>
      <c r="S119" s="139" t="s">
        <v>129</v>
      </c>
      <c r="T119" s="140" t="s">
        <v>129</v>
      </c>
      <c r="U119" s="121">
        <v>0</v>
      </c>
      <c r="V119" s="121">
        <v>0</v>
      </c>
      <c r="W119" s="121"/>
      <c r="X119" s="121" t="s">
        <v>170</v>
      </c>
      <c r="Y119" s="121" t="s">
        <v>131</v>
      </c>
      <c r="Z119" s="115"/>
      <c r="AA119" s="115"/>
      <c r="AB119" s="115"/>
      <c r="AC119" s="115"/>
      <c r="AD119" s="115"/>
      <c r="AE119" s="115"/>
      <c r="AF119" s="115"/>
      <c r="AG119" s="115" t="s">
        <v>171</v>
      </c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ht="40.799999999999997" x14ac:dyDescent="0.4">
      <c r="A120" s="135"/>
      <c r="B120" s="136"/>
      <c r="C120" s="143" t="s">
        <v>536</v>
      </c>
      <c r="D120" s="137" t="s">
        <v>530</v>
      </c>
      <c r="E120" s="138">
        <v>1</v>
      </c>
      <c r="F120" s="139"/>
      <c r="G120" s="139">
        <f t="shared" si="3"/>
        <v>0</v>
      </c>
      <c r="H120" s="139"/>
      <c r="I120" s="139"/>
      <c r="J120" s="139"/>
      <c r="K120" s="139"/>
      <c r="L120" s="139"/>
      <c r="M120" s="139"/>
      <c r="N120" s="138"/>
      <c r="O120" s="138"/>
      <c r="P120" s="138"/>
      <c r="Q120" s="138"/>
      <c r="R120" s="139"/>
      <c r="S120" s="139"/>
      <c r="T120" s="140"/>
      <c r="U120" s="121"/>
      <c r="V120" s="121"/>
      <c r="W120" s="121"/>
      <c r="X120" s="121"/>
      <c r="Y120" s="121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x14ac:dyDescent="0.4">
      <c r="A121" s="135"/>
      <c r="B121" s="136"/>
      <c r="C121" s="143" t="s">
        <v>537</v>
      </c>
      <c r="D121" s="137" t="s">
        <v>530</v>
      </c>
      <c r="E121" s="138">
        <v>1</v>
      </c>
      <c r="F121" s="139"/>
      <c r="G121" s="139">
        <f t="shared" si="3"/>
        <v>0</v>
      </c>
      <c r="H121" s="139"/>
      <c r="I121" s="139"/>
      <c r="J121" s="139"/>
      <c r="K121" s="139"/>
      <c r="L121" s="139"/>
      <c r="M121" s="139"/>
      <c r="N121" s="138"/>
      <c r="O121" s="138"/>
      <c r="P121" s="138"/>
      <c r="Q121" s="138"/>
      <c r="R121" s="139"/>
      <c r="S121" s="139"/>
      <c r="T121" s="140"/>
      <c r="U121" s="121"/>
      <c r="V121" s="121"/>
      <c r="W121" s="121"/>
      <c r="X121" s="121"/>
      <c r="Y121" s="121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x14ac:dyDescent="0.4">
      <c r="A122" s="135"/>
      <c r="B122" s="136"/>
      <c r="C122" s="143" t="s">
        <v>538</v>
      </c>
      <c r="D122" s="137" t="s">
        <v>530</v>
      </c>
      <c r="E122" s="138">
        <v>1</v>
      </c>
      <c r="F122" s="139"/>
      <c r="G122" s="139">
        <f t="shared" si="3"/>
        <v>0</v>
      </c>
      <c r="H122" s="139"/>
      <c r="I122" s="139"/>
      <c r="J122" s="139"/>
      <c r="K122" s="139"/>
      <c r="L122" s="139"/>
      <c r="M122" s="139"/>
      <c r="N122" s="138"/>
      <c r="O122" s="138"/>
      <c r="P122" s="138"/>
      <c r="Q122" s="138"/>
      <c r="R122" s="139"/>
      <c r="S122" s="139"/>
      <c r="T122" s="140"/>
      <c r="U122" s="121"/>
      <c r="V122" s="121"/>
      <c r="W122" s="121"/>
      <c r="X122" s="121"/>
      <c r="Y122" s="121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ht="20.399999999999999" x14ac:dyDescent="0.4">
      <c r="A123" s="135"/>
      <c r="B123" s="136"/>
      <c r="C123" s="143" t="s">
        <v>670</v>
      </c>
      <c r="D123" s="137" t="s">
        <v>530</v>
      </c>
      <c r="E123" s="138">
        <v>1</v>
      </c>
      <c r="F123" s="139"/>
      <c r="G123" s="139">
        <f t="shared" si="3"/>
        <v>0</v>
      </c>
      <c r="H123" s="139"/>
      <c r="I123" s="139"/>
      <c r="J123" s="139"/>
      <c r="K123" s="139"/>
      <c r="L123" s="139"/>
      <c r="M123" s="139"/>
      <c r="N123" s="138"/>
      <c r="O123" s="138"/>
      <c r="P123" s="138"/>
      <c r="Q123" s="138"/>
      <c r="R123" s="139"/>
      <c r="S123" s="139"/>
      <c r="T123" s="140"/>
      <c r="U123" s="121"/>
      <c r="V123" s="121"/>
      <c r="W123" s="121"/>
      <c r="X123" s="121"/>
      <c r="Y123" s="121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x14ac:dyDescent="0.4">
      <c r="A124" s="135">
        <v>123</v>
      </c>
      <c r="B124" s="136" t="s">
        <v>312</v>
      </c>
      <c r="C124" s="143" t="s">
        <v>313</v>
      </c>
      <c r="D124" s="137" t="s">
        <v>280</v>
      </c>
      <c r="E124" s="138">
        <v>2.38686</v>
      </c>
      <c r="F124" s="139"/>
      <c r="G124" s="139">
        <f t="shared" si="3"/>
        <v>0</v>
      </c>
      <c r="H124" s="139">
        <v>0</v>
      </c>
      <c r="I124" s="139">
        <v>0</v>
      </c>
      <c r="J124" s="139">
        <v>1754</v>
      </c>
      <c r="K124" s="139">
        <v>4186.5524400000004</v>
      </c>
      <c r="L124" s="139">
        <v>21</v>
      </c>
      <c r="M124" s="139">
        <v>5065.7255000000005</v>
      </c>
      <c r="N124" s="138">
        <v>0</v>
      </c>
      <c r="O124" s="138">
        <v>0</v>
      </c>
      <c r="P124" s="138">
        <v>0</v>
      </c>
      <c r="Q124" s="138">
        <v>0</v>
      </c>
      <c r="R124" s="139"/>
      <c r="S124" s="139" t="s">
        <v>129</v>
      </c>
      <c r="T124" s="140" t="s">
        <v>129</v>
      </c>
      <c r="U124" s="121">
        <v>1.7509999999999999</v>
      </c>
      <c r="V124" s="121">
        <v>4.17939186</v>
      </c>
      <c r="W124" s="121"/>
      <c r="X124" s="121" t="s">
        <v>281</v>
      </c>
      <c r="Y124" s="121" t="s">
        <v>131</v>
      </c>
      <c r="Z124" s="115"/>
      <c r="AA124" s="115"/>
      <c r="AB124" s="115"/>
      <c r="AC124" s="115"/>
      <c r="AD124" s="115"/>
      <c r="AE124" s="115"/>
      <c r="AF124" s="115"/>
      <c r="AG124" s="115" t="s">
        <v>282</v>
      </c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x14ac:dyDescent="0.4">
      <c r="A125" s="123" t="s">
        <v>126</v>
      </c>
      <c r="B125" s="124" t="s">
        <v>81</v>
      </c>
      <c r="C125" s="142" t="s">
        <v>82</v>
      </c>
      <c r="D125" s="125"/>
      <c r="E125" s="126"/>
      <c r="F125" s="127"/>
      <c r="G125" s="127">
        <f>G126+G128+G130+G131+G132</f>
        <v>0</v>
      </c>
      <c r="H125" s="127"/>
      <c r="I125" s="127">
        <v>163399.45000000001</v>
      </c>
      <c r="J125" s="127"/>
      <c r="K125" s="127">
        <v>51793.55</v>
      </c>
      <c r="L125" s="127"/>
      <c r="M125" s="127"/>
      <c r="N125" s="126"/>
      <c r="O125" s="126"/>
      <c r="P125" s="126"/>
      <c r="Q125" s="126"/>
      <c r="R125" s="127"/>
      <c r="S125" s="127"/>
      <c r="T125" s="128"/>
      <c r="U125" s="122"/>
      <c r="V125" s="122"/>
      <c r="W125" s="122"/>
      <c r="X125" s="122"/>
      <c r="Y125" s="122"/>
      <c r="AG125" t="s">
        <v>127</v>
      </c>
    </row>
    <row r="126" spans="1:60" ht="20.399999999999999" x14ac:dyDescent="0.4">
      <c r="A126" s="129">
        <v>124</v>
      </c>
      <c r="B126" s="130" t="s">
        <v>314</v>
      </c>
      <c r="C126" s="144" t="s">
        <v>315</v>
      </c>
      <c r="D126" s="131" t="s">
        <v>128</v>
      </c>
      <c r="E126" s="132">
        <v>277.9384</v>
      </c>
      <c r="F126" s="133"/>
      <c r="G126" s="133">
        <f>E126*F126</f>
        <v>0</v>
      </c>
      <c r="H126" s="133">
        <v>19.07</v>
      </c>
      <c r="I126" s="133">
        <v>5300.285288</v>
      </c>
      <c r="J126" s="133">
        <v>141.93</v>
      </c>
      <c r="K126" s="133">
        <v>39447.797112</v>
      </c>
      <c r="L126" s="133">
        <v>21</v>
      </c>
      <c r="M126" s="133">
        <v>54145.176800000001</v>
      </c>
      <c r="N126" s="132">
        <v>8.0000000000000007E-5</v>
      </c>
      <c r="O126" s="132">
        <v>2.2235072000000002E-2</v>
      </c>
      <c r="P126" s="132">
        <v>0</v>
      </c>
      <c r="Q126" s="132">
        <v>0</v>
      </c>
      <c r="R126" s="133"/>
      <c r="S126" s="133" t="s">
        <v>129</v>
      </c>
      <c r="T126" s="134" t="s">
        <v>129</v>
      </c>
      <c r="U126" s="121">
        <v>0.26</v>
      </c>
      <c r="V126" s="121">
        <v>72.263984000000008</v>
      </c>
      <c r="W126" s="121"/>
      <c r="X126" s="121" t="s">
        <v>130</v>
      </c>
      <c r="Y126" s="121" t="s">
        <v>131</v>
      </c>
      <c r="Z126" s="115"/>
      <c r="AA126" s="115"/>
      <c r="AB126" s="115"/>
      <c r="AC126" s="115"/>
      <c r="AD126" s="115"/>
      <c r="AE126" s="115"/>
      <c r="AF126" s="115"/>
      <c r="AG126" s="115" t="s">
        <v>132</v>
      </c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outlineLevel="1" x14ac:dyDescent="0.4">
      <c r="A127" s="118"/>
      <c r="B127" s="119"/>
      <c r="C127" s="314" t="s">
        <v>316</v>
      </c>
      <c r="D127" s="315"/>
      <c r="E127" s="315"/>
      <c r="F127" s="315"/>
      <c r="G127" s="315"/>
      <c r="H127" s="121"/>
      <c r="I127" s="121"/>
      <c r="J127" s="121"/>
      <c r="K127" s="121"/>
      <c r="L127" s="121"/>
      <c r="M127" s="121"/>
      <c r="N127" s="120"/>
      <c r="O127" s="120"/>
      <c r="P127" s="120"/>
      <c r="Q127" s="120"/>
      <c r="R127" s="121"/>
      <c r="S127" s="121"/>
      <c r="T127" s="121"/>
      <c r="U127" s="121"/>
      <c r="V127" s="121"/>
      <c r="W127" s="121"/>
      <c r="X127" s="121"/>
      <c r="Y127" s="121"/>
      <c r="Z127" s="115"/>
      <c r="AA127" s="115"/>
      <c r="AB127" s="115"/>
      <c r="AC127" s="115"/>
      <c r="AD127" s="115"/>
      <c r="AE127" s="115"/>
      <c r="AF127" s="115"/>
      <c r="AG127" s="115" t="s">
        <v>142</v>
      </c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ht="20.399999999999999" x14ac:dyDescent="0.4">
      <c r="A128" s="129">
        <v>125</v>
      </c>
      <c r="B128" s="130" t="s">
        <v>317</v>
      </c>
      <c r="C128" s="144" t="s">
        <v>318</v>
      </c>
      <c r="D128" s="131" t="s">
        <v>128</v>
      </c>
      <c r="E128" s="132">
        <v>33.225000000000001</v>
      </c>
      <c r="F128" s="133"/>
      <c r="G128" s="133">
        <f>E128*F128</f>
        <v>0</v>
      </c>
      <c r="H128" s="133">
        <v>19.07</v>
      </c>
      <c r="I128" s="133">
        <v>633.60075000000006</v>
      </c>
      <c r="J128" s="133">
        <v>162.43</v>
      </c>
      <c r="K128" s="133">
        <v>5396.73675</v>
      </c>
      <c r="L128" s="133">
        <v>21</v>
      </c>
      <c r="M128" s="133">
        <v>7296.7114000000001</v>
      </c>
      <c r="N128" s="132">
        <v>8.0000000000000007E-5</v>
      </c>
      <c r="O128" s="132">
        <v>2.6580000000000002E-3</v>
      </c>
      <c r="P128" s="132">
        <v>0</v>
      </c>
      <c r="Q128" s="132">
        <v>0</v>
      </c>
      <c r="R128" s="133"/>
      <c r="S128" s="133" t="s">
        <v>129</v>
      </c>
      <c r="T128" s="134" t="s">
        <v>129</v>
      </c>
      <c r="U128" s="121">
        <v>0.29830000000000001</v>
      </c>
      <c r="V128" s="121">
        <v>9.9110175000000016</v>
      </c>
      <c r="W128" s="121"/>
      <c r="X128" s="121" t="s">
        <v>130</v>
      </c>
      <c r="Y128" s="121" t="s">
        <v>131</v>
      </c>
      <c r="Z128" s="115"/>
      <c r="AA128" s="115"/>
      <c r="AB128" s="115"/>
      <c r="AC128" s="115"/>
      <c r="AD128" s="115"/>
      <c r="AE128" s="115"/>
      <c r="AF128" s="115"/>
      <c r="AG128" s="115" t="s">
        <v>132</v>
      </c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outlineLevel="1" x14ac:dyDescent="0.4">
      <c r="A129" s="118"/>
      <c r="B129" s="119"/>
      <c r="C129" s="314" t="s">
        <v>316</v>
      </c>
      <c r="D129" s="315"/>
      <c r="E129" s="315"/>
      <c r="F129" s="315"/>
      <c r="G129" s="315"/>
      <c r="H129" s="121"/>
      <c r="I129" s="121"/>
      <c r="J129" s="121"/>
      <c r="K129" s="121"/>
      <c r="L129" s="121"/>
      <c r="M129" s="121"/>
      <c r="N129" s="120"/>
      <c r="O129" s="120"/>
      <c r="P129" s="120"/>
      <c r="Q129" s="120"/>
      <c r="R129" s="121"/>
      <c r="S129" s="121"/>
      <c r="T129" s="121"/>
      <c r="U129" s="121"/>
      <c r="V129" s="121"/>
      <c r="W129" s="121"/>
      <c r="X129" s="121"/>
      <c r="Y129" s="121"/>
      <c r="Z129" s="115"/>
      <c r="AA129" s="115"/>
      <c r="AB129" s="115"/>
      <c r="AC129" s="115"/>
      <c r="AD129" s="115"/>
      <c r="AE129" s="115"/>
      <c r="AF129" s="115"/>
      <c r="AG129" s="115" t="s">
        <v>142</v>
      </c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x14ac:dyDescent="0.4">
      <c r="A130" s="135">
        <v>126</v>
      </c>
      <c r="B130" s="136" t="s">
        <v>319</v>
      </c>
      <c r="C130" s="143" t="s">
        <v>320</v>
      </c>
      <c r="D130" s="137" t="s">
        <v>128</v>
      </c>
      <c r="E130" s="138">
        <v>300.17347000000001</v>
      </c>
      <c r="F130" s="139"/>
      <c r="G130" s="133">
        <f>E130*F130</f>
        <v>0</v>
      </c>
      <c r="H130" s="139">
        <v>473</v>
      </c>
      <c r="I130" s="139">
        <v>141982.05131000001</v>
      </c>
      <c r="J130" s="139">
        <v>0</v>
      </c>
      <c r="K130" s="139">
        <v>0</v>
      </c>
      <c r="L130" s="139">
        <v>21</v>
      </c>
      <c r="M130" s="139">
        <v>171798.28049999999</v>
      </c>
      <c r="N130" s="138">
        <v>1.4999999999999999E-2</v>
      </c>
      <c r="O130" s="138">
        <v>4.5026020500000001</v>
      </c>
      <c r="P130" s="138">
        <v>0</v>
      </c>
      <c r="Q130" s="138">
        <v>0</v>
      </c>
      <c r="R130" s="139"/>
      <c r="S130" s="139" t="s">
        <v>225</v>
      </c>
      <c r="T130" s="140" t="s">
        <v>169</v>
      </c>
      <c r="U130" s="121">
        <v>0</v>
      </c>
      <c r="V130" s="121">
        <v>0</v>
      </c>
      <c r="W130" s="121"/>
      <c r="X130" s="121" t="s">
        <v>170</v>
      </c>
      <c r="Y130" s="121" t="s">
        <v>131</v>
      </c>
      <c r="Z130" s="115"/>
      <c r="AA130" s="115"/>
      <c r="AB130" s="115"/>
      <c r="AC130" s="115"/>
      <c r="AD130" s="115"/>
      <c r="AE130" s="115"/>
      <c r="AF130" s="115"/>
      <c r="AG130" s="115" t="s">
        <v>171</v>
      </c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ht="20.399999999999999" x14ac:dyDescent="0.4">
      <c r="A131" s="135">
        <v>127</v>
      </c>
      <c r="B131" s="136" t="s">
        <v>321</v>
      </c>
      <c r="C131" s="143" t="s">
        <v>322</v>
      </c>
      <c r="D131" s="137" t="s">
        <v>128</v>
      </c>
      <c r="E131" s="138">
        <v>35.883000000000003</v>
      </c>
      <c r="F131" s="139"/>
      <c r="G131" s="133">
        <f>E131*F131</f>
        <v>0</v>
      </c>
      <c r="H131" s="139">
        <v>431.5</v>
      </c>
      <c r="I131" s="139">
        <v>15483.514500000001</v>
      </c>
      <c r="J131" s="139">
        <v>0</v>
      </c>
      <c r="K131" s="139">
        <v>0</v>
      </c>
      <c r="L131" s="139">
        <v>21</v>
      </c>
      <c r="M131" s="139">
        <v>18735.0471</v>
      </c>
      <c r="N131" s="138">
        <v>1.5699999999999999E-2</v>
      </c>
      <c r="O131" s="138">
        <v>0.56336310000000001</v>
      </c>
      <c r="P131" s="138">
        <v>0</v>
      </c>
      <c r="Q131" s="138">
        <v>0</v>
      </c>
      <c r="R131" s="139" t="s">
        <v>167</v>
      </c>
      <c r="S131" s="139" t="s">
        <v>129</v>
      </c>
      <c r="T131" s="140" t="s">
        <v>129</v>
      </c>
      <c r="U131" s="121">
        <v>0</v>
      </c>
      <c r="V131" s="121">
        <v>0</v>
      </c>
      <c r="W131" s="121"/>
      <c r="X131" s="121" t="s">
        <v>170</v>
      </c>
      <c r="Y131" s="121" t="s">
        <v>131</v>
      </c>
      <c r="Z131" s="115"/>
      <c r="AA131" s="115"/>
      <c r="AB131" s="115"/>
      <c r="AC131" s="115"/>
      <c r="AD131" s="115"/>
      <c r="AE131" s="115"/>
      <c r="AF131" s="115"/>
      <c r="AG131" s="115" t="s">
        <v>171</v>
      </c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x14ac:dyDescent="0.4">
      <c r="A132" s="135">
        <v>128</v>
      </c>
      <c r="B132" s="136" t="s">
        <v>323</v>
      </c>
      <c r="C132" s="143" t="s">
        <v>324</v>
      </c>
      <c r="D132" s="137" t="s">
        <v>280</v>
      </c>
      <c r="E132" s="138">
        <v>5.0908600000000002</v>
      </c>
      <c r="F132" s="139"/>
      <c r="G132" s="133">
        <f>E132*F132</f>
        <v>0</v>
      </c>
      <c r="H132" s="139">
        <v>0</v>
      </c>
      <c r="I132" s="139">
        <v>0</v>
      </c>
      <c r="J132" s="139">
        <v>1365</v>
      </c>
      <c r="K132" s="139">
        <v>6949.0239000000001</v>
      </c>
      <c r="L132" s="139">
        <v>21</v>
      </c>
      <c r="M132" s="139">
        <v>8408.3142000000007</v>
      </c>
      <c r="N132" s="138">
        <v>0</v>
      </c>
      <c r="O132" s="138">
        <v>0</v>
      </c>
      <c r="P132" s="138">
        <v>0</v>
      </c>
      <c r="Q132" s="138">
        <v>0</v>
      </c>
      <c r="R132" s="139"/>
      <c r="S132" s="139" t="s">
        <v>129</v>
      </c>
      <c r="T132" s="140" t="s">
        <v>129</v>
      </c>
      <c r="U132" s="121">
        <v>1.1559999999999999</v>
      </c>
      <c r="V132" s="121">
        <v>5.88503416</v>
      </c>
      <c r="W132" s="121"/>
      <c r="X132" s="121" t="s">
        <v>281</v>
      </c>
      <c r="Y132" s="121" t="s">
        <v>131</v>
      </c>
      <c r="Z132" s="115"/>
      <c r="AA132" s="115"/>
      <c r="AB132" s="115"/>
      <c r="AC132" s="115"/>
      <c r="AD132" s="115"/>
      <c r="AE132" s="115"/>
      <c r="AF132" s="115"/>
      <c r="AG132" s="115" t="s">
        <v>282</v>
      </c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x14ac:dyDescent="0.4">
      <c r="A133" s="123" t="s">
        <v>126</v>
      </c>
      <c r="B133" s="124" t="s">
        <v>83</v>
      </c>
      <c r="C133" s="142" t="s">
        <v>84</v>
      </c>
      <c r="D133" s="125"/>
      <c r="E133" s="126"/>
      <c r="F133" s="127"/>
      <c r="G133" s="127">
        <f>G134+G136+G137+G138+G140+G142+G143+G145+G146+G147+G148+G149+G150+G151+G152+G153+G154+G155+G156+G157+G158+G159+G161+G162+G163+G164+G165+G166+G167+G168+G169+G170+G172+G173+G175+G176</f>
        <v>0</v>
      </c>
      <c r="H133" s="127"/>
      <c r="I133" s="127">
        <v>324570.96000000002</v>
      </c>
      <c r="J133" s="127"/>
      <c r="K133" s="127">
        <v>495728.16</v>
      </c>
      <c r="L133" s="127"/>
      <c r="M133" s="127"/>
      <c r="N133" s="126"/>
      <c r="O133" s="126"/>
      <c r="P133" s="126"/>
      <c r="Q133" s="126"/>
      <c r="R133" s="127"/>
      <c r="S133" s="127"/>
      <c r="T133" s="128"/>
      <c r="U133" s="122"/>
      <c r="V133" s="122"/>
      <c r="W133" s="122"/>
      <c r="X133" s="122"/>
      <c r="Y133" s="122"/>
      <c r="AG133" t="s">
        <v>127</v>
      </c>
    </row>
    <row r="134" spans="1:60" x14ac:dyDescent="0.4">
      <c r="A134" s="129">
        <v>129</v>
      </c>
      <c r="B134" s="130" t="s">
        <v>325</v>
      </c>
      <c r="C134" s="144" t="s">
        <v>326</v>
      </c>
      <c r="D134" s="131" t="s">
        <v>128</v>
      </c>
      <c r="E134" s="132">
        <v>277.9384</v>
      </c>
      <c r="F134" s="133"/>
      <c r="G134" s="139">
        <f>E134*F134</f>
        <v>0</v>
      </c>
      <c r="H134" s="133">
        <v>34.549999999999997</v>
      </c>
      <c r="I134" s="133">
        <v>9602.7717199999988</v>
      </c>
      <c r="J134" s="133">
        <v>553.45000000000005</v>
      </c>
      <c r="K134" s="133">
        <v>153825.00748</v>
      </c>
      <c r="L134" s="133">
        <v>21</v>
      </c>
      <c r="M134" s="133">
        <v>197747.61379999999</v>
      </c>
      <c r="N134" s="132">
        <v>1.25E-3</v>
      </c>
      <c r="O134" s="132">
        <v>0.34742299999999998</v>
      </c>
      <c r="P134" s="132">
        <v>0</v>
      </c>
      <c r="Q134" s="132">
        <v>0</v>
      </c>
      <c r="R134" s="133"/>
      <c r="S134" s="133" t="s">
        <v>129</v>
      </c>
      <c r="T134" s="134" t="s">
        <v>129</v>
      </c>
      <c r="U134" s="121">
        <v>0.87</v>
      </c>
      <c r="V134" s="121">
        <v>241.806408</v>
      </c>
      <c r="W134" s="121"/>
      <c r="X134" s="121" t="s">
        <v>130</v>
      </c>
      <c r="Y134" s="121" t="s">
        <v>131</v>
      </c>
      <c r="Z134" s="115"/>
      <c r="AA134" s="115"/>
      <c r="AB134" s="115"/>
      <c r="AC134" s="115"/>
      <c r="AD134" s="115"/>
      <c r="AE134" s="115"/>
      <c r="AF134" s="115"/>
      <c r="AG134" s="115" t="s">
        <v>132</v>
      </c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4">
      <c r="A135" s="118"/>
      <c r="B135" s="119"/>
      <c r="C135" s="314" t="s">
        <v>327</v>
      </c>
      <c r="D135" s="315"/>
      <c r="E135" s="315"/>
      <c r="F135" s="315"/>
      <c r="G135" s="315"/>
      <c r="H135" s="121"/>
      <c r="I135" s="121"/>
      <c r="J135" s="121"/>
      <c r="K135" s="121"/>
      <c r="L135" s="121"/>
      <c r="M135" s="121"/>
      <c r="N135" s="120"/>
      <c r="O135" s="120"/>
      <c r="P135" s="120"/>
      <c r="Q135" s="120"/>
      <c r="R135" s="121"/>
      <c r="S135" s="121"/>
      <c r="T135" s="121"/>
      <c r="U135" s="121"/>
      <c r="V135" s="121"/>
      <c r="W135" s="121"/>
      <c r="X135" s="121"/>
      <c r="Y135" s="121"/>
      <c r="Z135" s="115"/>
      <c r="AA135" s="115"/>
      <c r="AB135" s="115"/>
      <c r="AC135" s="115"/>
      <c r="AD135" s="115"/>
      <c r="AE135" s="115"/>
      <c r="AF135" s="115"/>
      <c r="AG135" s="115" t="s">
        <v>142</v>
      </c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ht="20.399999999999999" x14ac:dyDescent="0.4">
      <c r="A136" s="135">
        <v>130</v>
      </c>
      <c r="B136" s="136" t="s">
        <v>328</v>
      </c>
      <c r="C136" s="143" t="s">
        <v>540</v>
      </c>
      <c r="D136" s="137" t="s">
        <v>137</v>
      </c>
      <c r="E136" s="138">
        <v>22.68</v>
      </c>
      <c r="F136" s="139"/>
      <c r="G136" s="139">
        <f>E136*F136</f>
        <v>0</v>
      </c>
      <c r="H136" s="139">
        <v>444.51</v>
      </c>
      <c r="I136" s="139">
        <v>10081.486799999999</v>
      </c>
      <c r="J136" s="139">
        <v>379.49</v>
      </c>
      <c r="K136" s="139">
        <v>8606.8332000000009</v>
      </c>
      <c r="L136" s="139">
        <v>21</v>
      </c>
      <c r="M136" s="139">
        <v>22612.867200000001</v>
      </c>
      <c r="N136" s="138">
        <v>4.0400000000000002E-3</v>
      </c>
      <c r="O136" s="138">
        <v>9.1627200000000006E-2</v>
      </c>
      <c r="P136" s="138">
        <v>0</v>
      </c>
      <c r="Q136" s="138">
        <v>0</v>
      </c>
      <c r="R136" s="139"/>
      <c r="S136" s="139" t="s">
        <v>129</v>
      </c>
      <c r="T136" s="140" t="s">
        <v>129</v>
      </c>
      <c r="U136" s="121">
        <v>0.60365000000000002</v>
      </c>
      <c r="V136" s="121">
        <v>13.690782</v>
      </c>
      <c r="W136" s="121"/>
      <c r="X136" s="121" t="s">
        <v>130</v>
      </c>
      <c r="Y136" s="121" t="s">
        <v>131</v>
      </c>
      <c r="Z136" s="115"/>
      <c r="AA136" s="115"/>
      <c r="AB136" s="115"/>
      <c r="AC136" s="115"/>
      <c r="AD136" s="115"/>
      <c r="AE136" s="115"/>
      <c r="AF136" s="115"/>
      <c r="AG136" s="115" t="s">
        <v>132</v>
      </c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x14ac:dyDescent="0.4">
      <c r="A137" s="135">
        <v>131</v>
      </c>
      <c r="B137" s="136" t="s">
        <v>329</v>
      </c>
      <c r="C137" s="143" t="s">
        <v>330</v>
      </c>
      <c r="D137" s="137" t="s">
        <v>137</v>
      </c>
      <c r="E137" s="138">
        <v>106.32</v>
      </c>
      <c r="F137" s="139"/>
      <c r="G137" s="139">
        <f>E137*F137</f>
        <v>0</v>
      </c>
      <c r="H137" s="139">
        <v>0</v>
      </c>
      <c r="I137" s="139">
        <v>0</v>
      </c>
      <c r="J137" s="139">
        <v>63.3</v>
      </c>
      <c r="K137" s="139">
        <v>6730.0559999999996</v>
      </c>
      <c r="L137" s="139">
        <v>21</v>
      </c>
      <c r="M137" s="139">
        <v>8143.3726000000006</v>
      </c>
      <c r="N137" s="138">
        <v>0</v>
      </c>
      <c r="O137" s="138">
        <v>0</v>
      </c>
      <c r="P137" s="138">
        <v>0</v>
      </c>
      <c r="Q137" s="138">
        <v>0</v>
      </c>
      <c r="R137" s="139"/>
      <c r="S137" s="139" t="s">
        <v>129</v>
      </c>
      <c r="T137" s="140" t="s">
        <v>129</v>
      </c>
      <c r="U137" s="121">
        <v>0.12</v>
      </c>
      <c r="V137" s="121">
        <v>12.758399999999998</v>
      </c>
      <c r="W137" s="121"/>
      <c r="X137" s="121" t="s">
        <v>130</v>
      </c>
      <c r="Y137" s="121" t="s">
        <v>131</v>
      </c>
      <c r="Z137" s="115"/>
      <c r="AA137" s="115"/>
      <c r="AB137" s="115"/>
      <c r="AC137" s="115"/>
      <c r="AD137" s="115"/>
      <c r="AE137" s="115"/>
      <c r="AF137" s="115"/>
      <c r="AG137" s="115" t="s">
        <v>132</v>
      </c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ht="20.399999999999999" x14ac:dyDescent="0.4">
      <c r="A138" s="129">
        <v>132</v>
      </c>
      <c r="B138" s="130" t="s">
        <v>331</v>
      </c>
      <c r="C138" s="144" t="s">
        <v>541</v>
      </c>
      <c r="D138" s="131" t="s">
        <v>137</v>
      </c>
      <c r="E138" s="132">
        <v>30.47</v>
      </c>
      <c r="F138" s="133"/>
      <c r="G138" s="139">
        <f>E138*F138</f>
        <v>0</v>
      </c>
      <c r="H138" s="133">
        <v>502.98</v>
      </c>
      <c r="I138" s="133">
        <v>15325.8006</v>
      </c>
      <c r="J138" s="133">
        <v>128.02000000000001</v>
      </c>
      <c r="K138" s="133">
        <v>3900.7694000000001</v>
      </c>
      <c r="L138" s="133">
        <v>21</v>
      </c>
      <c r="M138" s="133">
        <v>23264.149699999998</v>
      </c>
      <c r="N138" s="132">
        <v>3.1700000000000001E-3</v>
      </c>
      <c r="O138" s="132">
        <v>9.6589899999999992E-2</v>
      </c>
      <c r="P138" s="132">
        <v>0</v>
      </c>
      <c r="Q138" s="132">
        <v>0</v>
      </c>
      <c r="R138" s="133"/>
      <c r="S138" s="133" t="s">
        <v>129</v>
      </c>
      <c r="T138" s="134" t="s">
        <v>129</v>
      </c>
      <c r="U138" s="121">
        <v>0.219</v>
      </c>
      <c r="V138" s="121">
        <v>6.67293</v>
      </c>
      <c r="W138" s="121"/>
      <c r="X138" s="121" t="s">
        <v>130</v>
      </c>
      <c r="Y138" s="121" t="s">
        <v>131</v>
      </c>
      <c r="Z138" s="115"/>
      <c r="AA138" s="115"/>
      <c r="AB138" s="115"/>
      <c r="AC138" s="115"/>
      <c r="AD138" s="115"/>
      <c r="AE138" s="115"/>
      <c r="AF138" s="115"/>
      <c r="AG138" s="115" t="s">
        <v>132</v>
      </c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outlineLevel="1" x14ac:dyDescent="0.4">
      <c r="A139" s="118"/>
      <c r="B139" s="119"/>
      <c r="C139" s="314" t="s">
        <v>332</v>
      </c>
      <c r="D139" s="315"/>
      <c r="E139" s="315"/>
      <c r="F139" s="315"/>
      <c r="G139" s="315"/>
      <c r="H139" s="121"/>
      <c r="I139" s="121"/>
      <c r="J139" s="121"/>
      <c r="K139" s="121"/>
      <c r="L139" s="121"/>
      <c r="M139" s="121"/>
      <c r="N139" s="120"/>
      <c r="O139" s="120"/>
      <c r="P139" s="120"/>
      <c r="Q139" s="120"/>
      <c r="R139" s="121"/>
      <c r="S139" s="121"/>
      <c r="T139" s="121"/>
      <c r="U139" s="121"/>
      <c r="V139" s="121"/>
      <c r="W139" s="121"/>
      <c r="X139" s="121"/>
      <c r="Y139" s="121"/>
      <c r="Z139" s="115"/>
      <c r="AA139" s="115"/>
      <c r="AB139" s="115"/>
      <c r="AC139" s="115"/>
      <c r="AD139" s="115"/>
      <c r="AE139" s="115"/>
      <c r="AF139" s="115"/>
      <c r="AG139" s="115" t="s">
        <v>142</v>
      </c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ht="20.399999999999999" x14ac:dyDescent="0.4">
      <c r="A140" s="129">
        <v>133</v>
      </c>
      <c r="B140" s="130" t="s">
        <v>333</v>
      </c>
      <c r="C140" s="144" t="s">
        <v>542</v>
      </c>
      <c r="D140" s="131" t="s">
        <v>137</v>
      </c>
      <c r="E140" s="132">
        <v>55.817999999999998</v>
      </c>
      <c r="F140" s="133"/>
      <c r="G140" s="139">
        <f>E140*F140</f>
        <v>0</v>
      </c>
      <c r="H140" s="133">
        <v>447.01</v>
      </c>
      <c r="I140" s="133">
        <v>24951.204179999997</v>
      </c>
      <c r="J140" s="133">
        <v>151.99</v>
      </c>
      <c r="K140" s="133">
        <v>8483.7778199999993</v>
      </c>
      <c r="L140" s="133">
        <v>21</v>
      </c>
      <c r="M140" s="133">
        <v>40456.325800000006</v>
      </c>
      <c r="N140" s="132">
        <v>2.3999999999999998E-3</v>
      </c>
      <c r="O140" s="132">
        <v>0.13396319999999998</v>
      </c>
      <c r="P140" s="132">
        <v>0</v>
      </c>
      <c r="Q140" s="132">
        <v>0</v>
      </c>
      <c r="R140" s="133"/>
      <c r="S140" s="133" t="s">
        <v>129</v>
      </c>
      <c r="T140" s="134" t="s">
        <v>129</v>
      </c>
      <c r="U140" s="121">
        <v>0.26</v>
      </c>
      <c r="V140" s="121">
        <v>14.51268</v>
      </c>
      <c r="W140" s="121"/>
      <c r="X140" s="121" t="s">
        <v>130</v>
      </c>
      <c r="Y140" s="121" t="s">
        <v>131</v>
      </c>
      <c r="Z140" s="115"/>
      <c r="AA140" s="115"/>
      <c r="AB140" s="115"/>
      <c r="AC140" s="115"/>
      <c r="AD140" s="115"/>
      <c r="AE140" s="115"/>
      <c r="AF140" s="115"/>
      <c r="AG140" s="115" t="s">
        <v>132</v>
      </c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outlineLevel="1" x14ac:dyDescent="0.4">
      <c r="A141" s="118"/>
      <c r="B141" s="119"/>
      <c r="C141" s="314" t="s">
        <v>334</v>
      </c>
      <c r="D141" s="315"/>
      <c r="E141" s="315"/>
      <c r="F141" s="315"/>
      <c r="G141" s="315"/>
      <c r="H141" s="121"/>
      <c r="I141" s="121"/>
      <c r="J141" s="121"/>
      <c r="K141" s="121"/>
      <c r="L141" s="121"/>
      <c r="M141" s="121"/>
      <c r="N141" s="120"/>
      <c r="O141" s="120"/>
      <c r="P141" s="120"/>
      <c r="Q141" s="120"/>
      <c r="R141" s="121"/>
      <c r="S141" s="121"/>
      <c r="T141" s="121"/>
      <c r="U141" s="121"/>
      <c r="V141" s="121"/>
      <c r="W141" s="121"/>
      <c r="X141" s="121"/>
      <c r="Y141" s="121"/>
      <c r="Z141" s="115"/>
      <c r="AA141" s="115"/>
      <c r="AB141" s="115"/>
      <c r="AC141" s="115"/>
      <c r="AD141" s="115"/>
      <c r="AE141" s="115"/>
      <c r="AF141" s="115"/>
      <c r="AG141" s="115" t="s">
        <v>142</v>
      </c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ht="20.399999999999999" x14ac:dyDescent="0.4">
      <c r="A142" s="135">
        <v>134</v>
      </c>
      <c r="B142" s="136" t="s">
        <v>335</v>
      </c>
      <c r="C142" s="143" t="s">
        <v>543</v>
      </c>
      <c r="D142" s="137" t="s">
        <v>188</v>
      </c>
      <c r="E142" s="138">
        <v>4</v>
      </c>
      <c r="F142" s="139"/>
      <c r="G142" s="139">
        <f>E142*F142</f>
        <v>0</v>
      </c>
      <c r="H142" s="139">
        <v>341.32</v>
      </c>
      <c r="I142" s="139">
        <v>1365.28</v>
      </c>
      <c r="J142" s="139">
        <v>239.68</v>
      </c>
      <c r="K142" s="139">
        <v>958.72</v>
      </c>
      <c r="L142" s="139">
        <v>21</v>
      </c>
      <c r="M142" s="139">
        <v>2812.04</v>
      </c>
      <c r="N142" s="138">
        <v>4.0000000000000002E-4</v>
      </c>
      <c r="O142" s="138">
        <v>1.6000000000000001E-3</v>
      </c>
      <c r="P142" s="138">
        <v>0</v>
      </c>
      <c r="Q142" s="138">
        <v>0</v>
      </c>
      <c r="R142" s="139"/>
      <c r="S142" s="139" t="s">
        <v>129</v>
      </c>
      <c r="T142" s="140" t="s">
        <v>129</v>
      </c>
      <c r="U142" s="121">
        <v>0.41</v>
      </c>
      <c r="V142" s="121">
        <v>1.64</v>
      </c>
      <c r="W142" s="121"/>
      <c r="X142" s="121" t="s">
        <v>130</v>
      </c>
      <c r="Y142" s="121" t="s">
        <v>131</v>
      </c>
      <c r="Z142" s="115"/>
      <c r="AA142" s="115"/>
      <c r="AB142" s="115"/>
      <c r="AC142" s="115"/>
      <c r="AD142" s="115"/>
      <c r="AE142" s="115"/>
      <c r="AF142" s="115"/>
      <c r="AG142" s="115" t="s">
        <v>132</v>
      </c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x14ac:dyDescent="0.4">
      <c r="A143" s="129">
        <v>135</v>
      </c>
      <c r="B143" s="130" t="s">
        <v>336</v>
      </c>
      <c r="C143" s="144" t="s">
        <v>337</v>
      </c>
      <c r="D143" s="131" t="s">
        <v>137</v>
      </c>
      <c r="E143" s="132">
        <v>27.908999999999999</v>
      </c>
      <c r="F143" s="133"/>
      <c r="G143" s="139">
        <f>E143*F143</f>
        <v>0</v>
      </c>
      <c r="H143" s="133">
        <v>360.46</v>
      </c>
      <c r="I143" s="133">
        <v>10060.07814</v>
      </c>
      <c r="J143" s="133">
        <v>36.54</v>
      </c>
      <c r="K143" s="133">
        <v>1019.79486</v>
      </c>
      <c r="L143" s="133">
        <v>21</v>
      </c>
      <c r="M143" s="133">
        <v>13406.6427</v>
      </c>
      <c r="N143" s="132">
        <v>0</v>
      </c>
      <c r="O143" s="132">
        <v>0</v>
      </c>
      <c r="P143" s="132">
        <v>0</v>
      </c>
      <c r="Q143" s="132">
        <v>0</v>
      </c>
      <c r="R143" s="133"/>
      <c r="S143" s="133" t="s">
        <v>129</v>
      </c>
      <c r="T143" s="134" t="s">
        <v>129</v>
      </c>
      <c r="U143" s="121">
        <v>0.06</v>
      </c>
      <c r="V143" s="121">
        <v>1.6745399999999999</v>
      </c>
      <c r="W143" s="121"/>
      <c r="X143" s="121" t="s">
        <v>130</v>
      </c>
      <c r="Y143" s="121" t="s">
        <v>131</v>
      </c>
      <c r="Z143" s="115"/>
      <c r="AA143" s="115"/>
      <c r="AB143" s="115"/>
      <c r="AC143" s="115"/>
      <c r="AD143" s="115"/>
      <c r="AE143" s="115"/>
      <c r="AF143" s="115"/>
      <c r="AG143" s="115" t="s">
        <v>132</v>
      </c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outlineLevel="1" x14ac:dyDescent="0.4">
      <c r="A144" s="118"/>
      <c r="B144" s="119"/>
      <c r="C144" s="314" t="s">
        <v>338</v>
      </c>
      <c r="D144" s="315"/>
      <c r="E144" s="315"/>
      <c r="F144" s="315"/>
      <c r="G144" s="315"/>
      <c r="H144" s="121"/>
      <c r="I144" s="121"/>
      <c r="J144" s="121"/>
      <c r="K144" s="121"/>
      <c r="L144" s="121"/>
      <c r="M144" s="121"/>
      <c r="N144" s="120"/>
      <c r="O144" s="120"/>
      <c r="P144" s="120"/>
      <c r="Q144" s="120"/>
      <c r="R144" s="121"/>
      <c r="S144" s="121"/>
      <c r="T144" s="121"/>
      <c r="U144" s="121"/>
      <c r="V144" s="121"/>
      <c r="W144" s="121"/>
      <c r="X144" s="121"/>
      <c r="Y144" s="121"/>
      <c r="Z144" s="115"/>
      <c r="AA144" s="115"/>
      <c r="AB144" s="115"/>
      <c r="AC144" s="115"/>
      <c r="AD144" s="115"/>
      <c r="AE144" s="115"/>
      <c r="AF144" s="115"/>
      <c r="AG144" s="115" t="s">
        <v>142</v>
      </c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x14ac:dyDescent="0.4">
      <c r="A145" s="135">
        <v>136</v>
      </c>
      <c r="B145" s="136" t="s">
        <v>339</v>
      </c>
      <c r="C145" s="143" t="s">
        <v>340</v>
      </c>
      <c r="D145" s="137" t="s">
        <v>137</v>
      </c>
      <c r="E145" s="138">
        <v>26.58</v>
      </c>
      <c r="F145" s="139"/>
      <c r="G145" s="139">
        <f t="shared" ref="G145:G159" si="4">E145*F145</f>
        <v>0</v>
      </c>
      <c r="H145" s="139">
        <v>0</v>
      </c>
      <c r="I145" s="139">
        <v>0</v>
      </c>
      <c r="J145" s="139">
        <v>139.5</v>
      </c>
      <c r="K145" s="139">
        <v>3707.91</v>
      </c>
      <c r="L145" s="139">
        <v>21</v>
      </c>
      <c r="M145" s="139">
        <v>4486.5711000000001</v>
      </c>
      <c r="N145" s="138">
        <v>0</v>
      </c>
      <c r="O145" s="138">
        <v>0</v>
      </c>
      <c r="P145" s="138">
        <v>0</v>
      </c>
      <c r="Q145" s="138">
        <v>0</v>
      </c>
      <c r="R145" s="139"/>
      <c r="S145" s="139" t="s">
        <v>129</v>
      </c>
      <c r="T145" s="140" t="s">
        <v>129</v>
      </c>
      <c r="U145" s="121">
        <v>0.22</v>
      </c>
      <c r="V145" s="121">
        <v>5.8475999999999999</v>
      </c>
      <c r="W145" s="121"/>
      <c r="X145" s="121" t="s">
        <v>130</v>
      </c>
      <c r="Y145" s="121" t="s">
        <v>131</v>
      </c>
      <c r="Z145" s="115"/>
      <c r="AA145" s="115"/>
      <c r="AB145" s="115"/>
      <c r="AC145" s="115"/>
      <c r="AD145" s="115"/>
      <c r="AE145" s="115"/>
      <c r="AF145" s="115"/>
      <c r="AG145" s="115" t="s">
        <v>132</v>
      </c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ht="30.6" x14ac:dyDescent="0.4">
      <c r="A146" s="135">
        <v>137</v>
      </c>
      <c r="B146" s="136" t="s">
        <v>341</v>
      </c>
      <c r="C146" s="143" t="s">
        <v>544</v>
      </c>
      <c r="D146" s="137" t="s">
        <v>137</v>
      </c>
      <c r="E146" s="138">
        <v>52.058999999999997</v>
      </c>
      <c r="F146" s="139"/>
      <c r="G146" s="139">
        <f t="shared" si="4"/>
        <v>0</v>
      </c>
      <c r="H146" s="139">
        <v>304.29000000000002</v>
      </c>
      <c r="I146" s="139">
        <v>15841.03311</v>
      </c>
      <c r="J146" s="139">
        <v>247.71</v>
      </c>
      <c r="K146" s="139">
        <v>12895.534889999999</v>
      </c>
      <c r="L146" s="139">
        <v>21</v>
      </c>
      <c r="M146" s="139">
        <v>34771.2497</v>
      </c>
      <c r="N146" s="138">
        <v>1.98E-3</v>
      </c>
      <c r="O146" s="138">
        <v>0.10307682</v>
      </c>
      <c r="P146" s="138">
        <v>0</v>
      </c>
      <c r="Q146" s="138">
        <v>0</v>
      </c>
      <c r="R146" s="139"/>
      <c r="S146" s="139" t="s">
        <v>129</v>
      </c>
      <c r="T146" s="140" t="s">
        <v>129</v>
      </c>
      <c r="U146" s="121">
        <v>0.4</v>
      </c>
      <c r="V146" s="121">
        <v>20.823599999999999</v>
      </c>
      <c r="W146" s="121"/>
      <c r="X146" s="121" t="s">
        <v>130</v>
      </c>
      <c r="Y146" s="121" t="s">
        <v>131</v>
      </c>
      <c r="Z146" s="115"/>
      <c r="AA146" s="115"/>
      <c r="AB146" s="115"/>
      <c r="AC146" s="115"/>
      <c r="AD146" s="115"/>
      <c r="AE146" s="115"/>
      <c r="AF146" s="115"/>
      <c r="AG146" s="115" t="s">
        <v>132</v>
      </c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x14ac:dyDescent="0.4">
      <c r="A147" s="135">
        <v>138</v>
      </c>
      <c r="B147" s="136" t="s">
        <v>342</v>
      </c>
      <c r="C147" s="143" t="s">
        <v>343</v>
      </c>
      <c r="D147" s="137" t="s">
        <v>128</v>
      </c>
      <c r="E147" s="138">
        <v>269.892</v>
      </c>
      <c r="F147" s="139"/>
      <c r="G147" s="139">
        <f t="shared" si="4"/>
        <v>0</v>
      </c>
      <c r="H147" s="139">
        <v>0</v>
      </c>
      <c r="I147" s="139">
        <v>0</v>
      </c>
      <c r="J147" s="139">
        <v>58.5</v>
      </c>
      <c r="K147" s="139">
        <v>15788.681999999999</v>
      </c>
      <c r="L147" s="139">
        <v>21</v>
      </c>
      <c r="M147" s="139">
        <v>19104.302800000001</v>
      </c>
      <c r="N147" s="138">
        <v>0</v>
      </c>
      <c r="O147" s="138">
        <v>0</v>
      </c>
      <c r="P147" s="138">
        <v>7.3200000000000001E-3</v>
      </c>
      <c r="Q147" s="138">
        <v>1.9756094399999999</v>
      </c>
      <c r="R147" s="139"/>
      <c r="S147" s="139" t="s">
        <v>129</v>
      </c>
      <c r="T147" s="140" t="s">
        <v>129</v>
      </c>
      <c r="U147" s="121">
        <v>0.09</v>
      </c>
      <c r="V147" s="121">
        <v>24.290279999999999</v>
      </c>
      <c r="W147" s="121"/>
      <c r="X147" s="121" t="s">
        <v>130</v>
      </c>
      <c r="Y147" s="121" t="s">
        <v>131</v>
      </c>
      <c r="Z147" s="115"/>
      <c r="AA147" s="115"/>
      <c r="AB147" s="115"/>
      <c r="AC147" s="115"/>
      <c r="AD147" s="115"/>
      <c r="AE147" s="115"/>
      <c r="AF147" s="115"/>
      <c r="AG147" s="115" t="s">
        <v>132</v>
      </c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x14ac:dyDescent="0.4">
      <c r="A148" s="135">
        <v>139</v>
      </c>
      <c r="B148" s="136" t="s">
        <v>344</v>
      </c>
      <c r="C148" s="143" t="s">
        <v>345</v>
      </c>
      <c r="D148" s="137" t="s">
        <v>137</v>
      </c>
      <c r="E148" s="138">
        <v>53.16</v>
      </c>
      <c r="F148" s="139"/>
      <c r="G148" s="139">
        <f t="shared" si="4"/>
        <v>0</v>
      </c>
      <c r="H148" s="139">
        <v>0</v>
      </c>
      <c r="I148" s="139">
        <v>0</v>
      </c>
      <c r="J148" s="139">
        <v>33.700000000000003</v>
      </c>
      <c r="K148" s="139">
        <v>1791.492</v>
      </c>
      <c r="L148" s="139">
        <v>21</v>
      </c>
      <c r="M148" s="139">
        <v>2167.7028999999998</v>
      </c>
      <c r="N148" s="138">
        <v>0</v>
      </c>
      <c r="O148" s="138">
        <v>0</v>
      </c>
      <c r="P148" s="138">
        <v>3.2599999999999999E-3</v>
      </c>
      <c r="Q148" s="138">
        <v>0.17330159999999997</v>
      </c>
      <c r="R148" s="139"/>
      <c r="S148" s="139" t="s">
        <v>129</v>
      </c>
      <c r="T148" s="140" t="s">
        <v>129</v>
      </c>
      <c r="U148" s="121">
        <v>5.7500000000000002E-2</v>
      </c>
      <c r="V148" s="121">
        <v>3.0566999999999998</v>
      </c>
      <c r="W148" s="121"/>
      <c r="X148" s="121" t="s">
        <v>130</v>
      </c>
      <c r="Y148" s="121" t="s">
        <v>131</v>
      </c>
      <c r="Z148" s="115"/>
      <c r="AA148" s="115"/>
      <c r="AB148" s="115"/>
      <c r="AC148" s="115"/>
      <c r="AD148" s="115"/>
      <c r="AE148" s="115"/>
      <c r="AF148" s="115"/>
      <c r="AG148" s="115" t="s">
        <v>132</v>
      </c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x14ac:dyDescent="0.4">
      <c r="A149" s="135">
        <v>140</v>
      </c>
      <c r="B149" s="136" t="s">
        <v>346</v>
      </c>
      <c r="C149" s="143" t="s">
        <v>347</v>
      </c>
      <c r="D149" s="137" t="s">
        <v>137</v>
      </c>
      <c r="E149" s="138">
        <v>41.6</v>
      </c>
      <c r="F149" s="139"/>
      <c r="G149" s="139">
        <f t="shared" si="4"/>
        <v>0</v>
      </c>
      <c r="H149" s="139">
        <v>0</v>
      </c>
      <c r="I149" s="139">
        <v>0</v>
      </c>
      <c r="J149" s="139">
        <v>26.9</v>
      </c>
      <c r="K149" s="139">
        <v>1119.04</v>
      </c>
      <c r="L149" s="139">
        <v>21</v>
      </c>
      <c r="M149" s="139">
        <v>1354.0383999999999</v>
      </c>
      <c r="N149" s="138">
        <v>0</v>
      </c>
      <c r="O149" s="138">
        <v>0</v>
      </c>
      <c r="P149" s="138">
        <v>2.0500000000000002E-3</v>
      </c>
      <c r="Q149" s="138">
        <v>8.5280000000000009E-2</v>
      </c>
      <c r="R149" s="139"/>
      <c r="S149" s="139" t="s">
        <v>129</v>
      </c>
      <c r="T149" s="140" t="s">
        <v>129</v>
      </c>
      <c r="U149" s="121">
        <v>4.5999999999999999E-2</v>
      </c>
      <c r="V149" s="121">
        <v>1.9136</v>
      </c>
      <c r="W149" s="121"/>
      <c r="X149" s="121" t="s">
        <v>130</v>
      </c>
      <c r="Y149" s="121" t="s">
        <v>131</v>
      </c>
      <c r="Z149" s="115"/>
      <c r="AA149" s="115"/>
      <c r="AB149" s="115"/>
      <c r="AC149" s="115"/>
      <c r="AD149" s="115"/>
      <c r="AE149" s="115"/>
      <c r="AF149" s="115"/>
      <c r="AG149" s="115" t="s">
        <v>132</v>
      </c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x14ac:dyDescent="0.4">
      <c r="A150" s="135">
        <v>141</v>
      </c>
      <c r="B150" s="136" t="s">
        <v>348</v>
      </c>
      <c r="C150" s="143" t="s">
        <v>349</v>
      </c>
      <c r="D150" s="137" t="s">
        <v>188</v>
      </c>
      <c r="E150" s="138">
        <v>68</v>
      </c>
      <c r="F150" s="139"/>
      <c r="G150" s="139">
        <f t="shared" si="4"/>
        <v>0</v>
      </c>
      <c r="H150" s="139">
        <v>0</v>
      </c>
      <c r="I150" s="139">
        <v>0</v>
      </c>
      <c r="J150" s="139">
        <v>33.700000000000003</v>
      </c>
      <c r="K150" s="139">
        <v>2291.6000000000004</v>
      </c>
      <c r="L150" s="139">
        <v>21</v>
      </c>
      <c r="M150" s="139">
        <v>2772.8359999999998</v>
      </c>
      <c r="N150" s="138">
        <v>0</v>
      </c>
      <c r="O150" s="138">
        <v>0</v>
      </c>
      <c r="P150" s="138">
        <v>9.6000000000000002E-4</v>
      </c>
      <c r="Q150" s="138">
        <v>6.5280000000000005E-2</v>
      </c>
      <c r="R150" s="139"/>
      <c r="S150" s="139" t="s">
        <v>129</v>
      </c>
      <c r="T150" s="140" t="s">
        <v>129</v>
      </c>
      <c r="U150" s="121">
        <v>5.7500000000000002E-2</v>
      </c>
      <c r="V150" s="121">
        <v>3.91</v>
      </c>
      <c r="W150" s="121"/>
      <c r="X150" s="121" t="s">
        <v>130</v>
      </c>
      <c r="Y150" s="121" t="s">
        <v>131</v>
      </c>
      <c r="Z150" s="115"/>
      <c r="AA150" s="115"/>
      <c r="AB150" s="115"/>
      <c r="AC150" s="115"/>
      <c r="AD150" s="115"/>
      <c r="AE150" s="115"/>
      <c r="AF150" s="115"/>
      <c r="AG150" s="115" t="s">
        <v>132</v>
      </c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x14ac:dyDescent="0.4">
      <c r="A151" s="135">
        <v>142</v>
      </c>
      <c r="B151" s="136" t="s">
        <v>350</v>
      </c>
      <c r="C151" s="143" t="s">
        <v>351</v>
      </c>
      <c r="D151" s="137" t="s">
        <v>137</v>
      </c>
      <c r="E151" s="138">
        <v>53.8</v>
      </c>
      <c r="F151" s="139"/>
      <c r="G151" s="139">
        <f t="shared" si="4"/>
        <v>0</v>
      </c>
      <c r="H151" s="139">
        <v>0</v>
      </c>
      <c r="I151" s="139">
        <v>0</v>
      </c>
      <c r="J151" s="139">
        <v>43.9</v>
      </c>
      <c r="K151" s="139">
        <v>2361.8199999999997</v>
      </c>
      <c r="L151" s="139">
        <v>21</v>
      </c>
      <c r="M151" s="139">
        <v>2857.8022000000001</v>
      </c>
      <c r="N151" s="138">
        <v>0</v>
      </c>
      <c r="O151" s="138">
        <v>0</v>
      </c>
      <c r="P151" s="138">
        <v>3.3600000000000001E-3</v>
      </c>
      <c r="Q151" s="138">
        <v>0.18076799999999998</v>
      </c>
      <c r="R151" s="139"/>
      <c r="S151" s="139" t="s">
        <v>129</v>
      </c>
      <c r="T151" s="140" t="s">
        <v>129</v>
      </c>
      <c r="U151" s="121">
        <v>6.9000000000000006E-2</v>
      </c>
      <c r="V151" s="121">
        <v>3.7122000000000002</v>
      </c>
      <c r="W151" s="121"/>
      <c r="X151" s="121" t="s">
        <v>130</v>
      </c>
      <c r="Y151" s="121" t="s">
        <v>131</v>
      </c>
      <c r="Z151" s="115"/>
      <c r="AA151" s="115"/>
      <c r="AB151" s="115"/>
      <c r="AC151" s="115"/>
      <c r="AD151" s="115"/>
      <c r="AE151" s="115"/>
      <c r="AF151" s="115"/>
      <c r="AG151" s="115" t="s">
        <v>132</v>
      </c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</row>
    <row r="152" spans="1:60" x14ac:dyDescent="0.4">
      <c r="A152" s="135">
        <v>143</v>
      </c>
      <c r="B152" s="136" t="s">
        <v>352</v>
      </c>
      <c r="C152" s="143" t="s">
        <v>353</v>
      </c>
      <c r="D152" s="137" t="s">
        <v>188</v>
      </c>
      <c r="E152" s="138">
        <v>4</v>
      </c>
      <c r="F152" s="139"/>
      <c r="G152" s="139">
        <f t="shared" si="4"/>
        <v>0</v>
      </c>
      <c r="H152" s="139">
        <v>0</v>
      </c>
      <c r="I152" s="139">
        <v>0</v>
      </c>
      <c r="J152" s="139">
        <v>58.5</v>
      </c>
      <c r="K152" s="139">
        <v>234</v>
      </c>
      <c r="L152" s="139">
        <v>21</v>
      </c>
      <c r="M152" s="139">
        <v>283.14</v>
      </c>
      <c r="N152" s="138">
        <v>0</v>
      </c>
      <c r="O152" s="138">
        <v>0</v>
      </c>
      <c r="P152" s="138">
        <v>1.15E-3</v>
      </c>
      <c r="Q152" s="138">
        <v>4.5999999999999999E-3</v>
      </c>
      <c r="R152" s="139"/>
      <c r="S152" s="139" t="s">
        <v>129</v>
      </c>
      <c r="T152" s="140" t="s">
        <v>129</v>
      </c>
      <c r="U152" s="121">
        <v>9.1999999999999998E-2</v>
      </c>
      <c r="V152" s="121">
        <v>0.36799999999999999</v>
      </c>
      <c r="W152" s="121"/>
      <c r="X152" s="121" t="s">
        <v>130</v>
      </c>
      <c r="Y152" s="121" t="s">
        <v>131</v>
      </c>
      <c r="Z152" s="115"/>
      <c r="AA152" s="115"/>
      <c r="AB152" s="115"/>
      <c r="AC152" s="115"/>
      <c r="AD152" s="115"/>
      <c r="AE152" s="115"/>
      <c r="AF152" s="115"/>
      <c r="AG152" s="115" t="s">
        <v>132</v>
      </c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x14ac:dyDescent="0.4">
      <c r="A153" s="135">
        <v>144</v>
      </c>
      <c r="B153" s="136" t="s">
        <v>354</v>
      </c>
      <c r="C153" s="143" t="s">
        <v>355</v>
      </c>
      <c r="D153" s="137" t="s">
        <v>188</v>
      </c>
      <c r="E153" s="138">
        <v>2</v>
      </c>
      <c r="F153" s="139"/>
      <c r="G153" s="139">
        <f t="shared" si="4"/>
        <v>0</v>
      </c>
      <c r="H153" s="139">
        <v>0</v>
      </c>
      <c r="I153" s="139">
        <v>0</v>
      </c>
      <c r="J153" s="139">
        <v>58.5</v>
      </c>
      <c r="K153" s="139">
        <v>117</v>
      </c>
      <c r="L153" s="139">
        <v>21</v>
      </c>
      <c r="M153" s="139">
        <v>141.57</v>
      </c>
      <c r="N153" s="138">
        <v>0</v>
      </c>
      <c r="O153" s="138">
        <v>0</v>
      </c>
      <c r="P153" s="138">
        <v>2.0080000000000001E-2</v>
      </c>
      <c r="Q153" s="138">
        <v>4.0160000000000001E-2</v>
      </c>
      <c r="R153" s="139"/>
      <c r="S153" s="139" t="s">
        <v>129</v>
      </c>
      <c r="T153" s="140" t="s">
        <v>129</v>
      </c>
      <c r="U153" s="121">
        <v>9.1999999999999998E-2</v>
      </c>
      <c r="V153" s="121">
        <v>0.184</v>
      </c>
      <c r="W153" s="121"/>
      <c r="X153" s="121" t="s">
        <v>130</v>
      </c>
      <c r="Y153" s="121" t="s">
        <v>131</v>
      </c>
      <c r="Z153" s="115"/>
      <c r="AA153" s="115"/>
      <c r="AB153" s="115"/>
      <c r="AC153" s="115"/>
      <c r="AD153" s="115"/>
      <c r="AE153" s="115"/>
      <c r="AF153" s="115"/>
      <c r="AG153" s="115" t="s">
        <v>132</v>
      </c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x14ac:dyDescent="0.4">
      <c r="A154" s="135">
        <v>145</v>
      </c>
      <c r="B154" s="136" t="s">
        <v>356</v>
      </c>
      <c r="C154" s="143" t="s">
        <v>357</v>
      </c>
      <c r="D154" s="137" t="s">
        <v>137</v>
      </c>
      <c r="E154" s="138">
        <v>26.58</v>
      </c>
      <c r="F154" s="139"/>
      <c r="G154" s="139">
        <f t="shared" si="4"/>
        <v>0</v>
      </c>
      <c r="H154" s="139">
        <v>0</v>
      </c>
      <c r="I154" s="139">
        <v>0</v>
      </c>
      <c r="J154" s="139">
        <v>29.3</v>
      </c>
      <c r="K154" s="139">
        <v>778.79399999999998</v>
      </c>
      <c r="L154" s="139">
        <v>21</v>
      </c>
      <c r="M154" s="139">
        <v>942.33589999999992</v>
      </c>
      <c r="N154" s="138">
        <v>0</v>
      </c>
      <c r="O154" s="138">
        <v>0</v>
      </c>
      <c r="P154" s="138">
        <v>1.97E-3</v>
      </c>
      <c r="Q154" s="138">
        <v>5.2362599999999995E-2</v>
      </c>
      <c r="R154" s="139"/>
      <c r="S154" s="139" t="s">
        <v>129</v>
      </c>
      <c r="T154" s="140" t="s">
        <v>129</v>
      </c>
      <c r="U154" s="121">
        <v>4.5999999999999999E-2</v>
      </c>
      <c r="V154" s="121">
        <v>1.22268</v>
      </c>
      <c r="W154" s="121"/>
      <c r="X154" s="121" t="s">
        <v>130</v>
      </c>
      <c r="Y154" s="121" t="s">
        <v>131</v>
      </c>
      <c r="Z154" s="115"/>
      <c r="AA154" s="115"/>
      <c r="AB154" s="115"/>
      <c r="AC154" s="115"/>
      <c r="AD154" s="115"/>
      <c r="AE154" s="115"/>
      <c r="AF154" s="115"/>
      <c r="AG154" s="115" t="s">
        <v>132</v>
      </c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x14ac:dyDescent="0.4">
      <c r="A155" s="135">
        <v>146</v>
      </c>
      <c r="B155" s="136" t="s">
        <v>358</v>
      </c>
      <c r="C155" s="143" t="s">
        <v>359</v>
      </c>
      <c r="D155" s="137" t="s">
        <v>137</v>
      </c>
      <c r="E155" s="138">
        <v>50.36</v>
      </c>
      <c r="F155" s="139"/>
      <c r="G155" s="139">
        <f t="shared" si="4"/>
        <v>0</v>
      </c>
      <c r="H155" s="139">
        <v>0</v>
      </c>
      <c r="I155" s="139">
        <v>0</v>
      </c>
      <c r="J155" s="139">
        <v>58.5</v>
      </c>
      <c r="K155" s="139">
        <v>2946.06</v>
      </c>
      <c r="L155" s="139">
        <v>21</v>
      </c>
      <c r="M155" s="139">
        <v>3564.7325999999998</v>
      </c>
      <c r="N155" s="138">
        <v>0</v>
      </c>
      <c r="O155" s="138">
        <v>0</v>
      </c>
      <c r="P155" s="138">
        <v>1.3500000000000001E-3</v>
      </c>
      <c r="Q155" s="138">
        <v>6.7986000000000005E-2</v>
      </c>
      <c r="R155" s="139"/>
      <c r="S155" s="139" t="s">
        <v>129</v>
      </c>
      <c r="T155" s="140" t="s">
        <v>129</v>
      </c>
      <c r="U155" s="121">
        <v>9.1999999999999998E-2</v>
      </c>
      <c r="V155" s="121">
        <v>4.6331199999999999</v>
      </c>
      <c r="W155" s="121"/>
      <c r="X155" s="121" t="s">
        <v>130</v>
      </c>
      <c r="Y155" s="121" t="s">
        <v>131</v>
      </c>
      <c r="Z155" s="115"/>
      <c r="AA155" s="115"/>
      <c r="AB155" s="115"/>
      <c r="AC155" s="115"/>
      <c r="AD155" s="115"/>
      <c r="AE155" s="115"/>
      <c r="AF155" s="115"/>
      <c r="AG155" s="115" t="s">
        <v>132</v>
      </c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x14ac:dyDescent="0.4">
      <c r="A156" s="135">
        <v>147</v>
      </c>
      <c r="B156" s="136" t="s">
        <v>360</v>
      </c>
      <c r="C156" s="143" t="s">
        <v>361</v>
      </c>
      <c r="D156" s="137" t="s">
        <v>137</v>
      </c>
      <c r="E156" s="138">
        <v>53.8</v>
      </c>
      <c r="F156" s="139"/>
      <c r="G156" s="139">
        <f t="shared" si="4"/>
        <v>0</v>
      </c>
      <c r="H156" s="139">
        <v>0</v>
      </c>
      <c r="I156" s="139">
        <v>0</v>
      </c>
      <c r="J156" s="139">
        <v>58.5</v>
      </c>
      <c r="K156" s="139">
        <v>3147.2999999999997</v>
      </c>
      <c r="L156" s="139">
        <v>21</v>
      </c>
      <c r="M156" s="139">
        <v>3808.2330000000002</v>
      </c>
      <c r="N156" s="138">
        <v>0</v>
      </c>
      <c r="O156" s="138">
        <v>0</v>
      </c>
      <c r="P156" s="138">
        <v>2.5200000000000001E-3</v>
      </c>
      <c r="Q156" s="138">
        <v>0.135576</v>
      </c>
      <c r="R156" s="139"/>
      <c r="S156" s="139" t="s">
        <v>129</v>
      </c>
      <c r="T156" s="140" t="s">
        <v>129</v>
      </c>
      <c r="U156" s="121">
        <v>9.1999999999999998E-2</v>
      </c>
      <c r="V156" s="121">
        <v>4.9495999999999993</v>
      </c>
      <c r="W156" s="121"/>
      <c r="X156" s="121" t="s">
        <v>130</v>
      </c>
      <c r="Y156" s="121" t="s">
        <v>131</v>
      </c>
      <c r="Z156" s="115"/>
      <c r="AA156" s="115"/>
      <c r="AB156" s="115"/>
      <c r="AC156" s="115"/>
      <c r="AD156" s="115"/>
      <c r="AE156" s="115"/>
      <c r="AF156" s="115"/>
      <c r="AG156" s="115" t="s">
        <v>132</v>
      </c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x14ac:dyDescent="0.4">
      <c r="A157" s="135">
        <v>148</v>
      </c>
      <c r="B157" s="136" t="s">
        <v>362</v>
      </c>
      <c r="C157" s="143" t="s">
        <v>363</v>
      </c>
      <c r="D157" s="137" t="s">
        <v>137</v>
      </c>
      <c r="E157" s="138">
        <v>30.6</v>
      </c>
      <c r="F157" s="139"/>
      <c r="G157" s="139">
        <f t="shared" si="4"/>
        <v>0</v>
      </c>
      <c r="H157" s="139">
        <v>0</v>
      </c>
      <c r="I157" s="139">
        <v>0</v>
      </c>
      <c r="J157" s="139">
        <v>53.8</v>
      </c>
      <c r="K157" s="139">
        <v>1646.28</v>
      </c>
      <c r="L157" s="139">
        <v>21</v>
      </c>
      <c r="M157" s="139">
        <v>1991.9987999999998</v>
      </c>
      <c r="N157" s="138">
        <v>0</v>
      </c>
      <c r="O157" s="138">
        <v>0</v>
      </c>
      <c r="P157" s="138">
        <v>1.42E-3</v>
      </c>
      <c r="Q157" s="138">
        <v>4.3452000000000005E-2</v>
      </c>
      <c r="R157" s="139"/>
      <c r="S157" s="139" t="s">
        <v>129</v>
      </c>
      <c r="T157" s="140" t="s">
        <v>129</v>
      </c>
      <c r="U157" s="121">
        <v>9.1999999999999998E-2</v>
      </c>
      <c r="V157" s="121">
        <v>2.8151999999999999</v>
      </c>
      <c r="W157" s="121"/>
      <c r="X157" s="121" t="s">
        <v>130</v>
      </c>
      <c r="Y157" s="121" t="s">
        <v>131</v>
      </c>
      <c r="Z157" s="115"/>
      <c r="AA157" s="115"/>
      <c r="AB157" s="115"/>
      <c r="AC157" s="115"/>
      <c r="AD157" s="115"/>
      <c r="AE157" s="115"/>
      <c r="AF157" s="115"/>
      <c r="AG157" s="115" t="s">
        <v>132</v>
      </c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</row>
    <row r="158" spans="1:60" x14ac:dyDescent="0.4">
      <c r="A158" s="135">
        <v>149</v>
      </c>
      <c r="B158" s="136" t="s">
        <v>364</v>
      </c>
      <c r="C158" s="143" t="s">
        <v>365</v>
      </c>
      <c r="D158" s="137" t="s">
        <v>137</v>
      </c>
      <c r="E158" s="138">
        <v>29.2</v>
      </c>
      <c r="F158" s="139"/>
      <c r="G158" s="139">
        <f t="shared" si="4"/>
        <v>0</v>
      </c>
      <c r="H158" s="139">
        <v>0</v>
      </c>
      <c r="I158" s="139">
        <v>0</v>
      </c>
      <c r="J158" s="139">
        <v>36.6</v>
      </c>
      <c r="K158" s="139">
        <v>1068.72</v>
      </c>
      <c r="L158" s="139">
        <v>21</v>
      </c>
      <c r="M158" s="139">
        <v>1293.1512</v>
      </c>
      <c r="N158" s="138">
        <v>0</v>
      </c>
      <c r="O158" s="138">
        <v>0</v>
      </c>
      <c r="P158" s="138">
        <v>2.2599999999999999E-3</v>
      </c>
      <c r="Q158" s="138">
        <v>6.5991999999999995E-2</v>
      </c>
      <c r="R158" s="139"/>
      <c r="S158" s="139" t="s">
        <v>129</v>
      </c>
      <c r="T158" s="140" t="s">
        <v>129</v>
      </c>
      <c r="U158" s="121">
        <v>5.7500000000000002E-2</v>
      </c>
      <c r="V158" s="121">
        <v>1.679</v>
      </c>
      <c r="W158" s="121"/>
      <c r="X158" s="121" t="s">
        <v>130</v>
      </c>
      <c r="Y158" s="121" t="s">
        <v>131</v>
      </c>
      <c r="Z158" s="115"/>
      <c r="AA158" s="115"/>
      <c r="AB158" s="115"/>
      <c r="AC158" s="115"/>
      <c r="AD158" s="115"/>
      <c r="AE158" s="115"/>
      <c r="AF158" s="115"/>
      <c r="AG158" s="115" t="s">
        <v>132</v>
      </c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x14ac:dyDescent="0.4">
      <c r="A159" s="129">
        <v>150</v>
      </c>
      <c r="B159" s="130" t="s">
        <v>366</v>
      </c>
      <c r="C159" s="144" t="s">
        <v>367</v>
      </c>
      <c r="D159" s="131" t="s">
        <v>137</v>
      </c>
      <c r="E159" s="132">
        <v>168</v>
      </c>
      <c r="F159" s="133"/>
      <c r="G159" s="139">
        <f t="shared" si="4"/>
        <v>0</v>
      </c>
      <c r="H159" s="133">
        <v>117.04</v>
      </c>
      <c r="I159" s="133">
        <v>6532.9387200000001</v>
      </c>
      <c r="J159" s="133">
        <v>58.46</v>
      </c>
      <c r="K159" s="133">
        <v>3263.1202800000001</v>
      </c>
      <c r="L159" s="133">
        <v>21</v>
      </c>
      <c r="M159" s="133">
        <v>11853.232599999999</v>
      </c>
      <c r="N159" s="132">
        <v>2.9E-4</v>
      </c>
      <c r="O159" s="132">
        <v>1.6187219999999999E-2</v>
      </c>
      <c r="P159" s="132">
        <v>0</v>
      </c>
      <c r="Q159" s="132">
        <v>0</v>
      </c>
      <c r="R159" s="133"/>
      <c r="S159" s="133" t="s">
        <v>129</v>
      </c>
      <c r="T159" s="134" t="s">
        <v>129</v>
      </c>
      <c r="U159" s="121">
        <v>0.1</v>
      </c>
      <c r="V159" s="121">
        <v>5.5818000000000003</v>
      </c>
      <c r="W159" s="121"/>
      <c r="X159" s="121" t="s">
        <v>130</v>
      </c>
      <c r="Y159" s="121" t="s">
        <v>131</v>
      </c>
      <c r="Z159" s="115"/>
      <c r="AA159" s="115"/>
      <c r="AB159" s="115"/>
      <c r="AC159" s="115"/>
      <c r="AD159" s="115"/>
      <c r="AE159" s="115"/>
      <c r="AF159" s="115"/>
      <c r="AG159" s="115" t="s">
        <v>132</v>
      </c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4">
      <c r="A160" s="118"/>
      <c r="B160" s="119"/>
      <c r="C160" s="314" t="s">
        <v>368</v>
      </c>
      <c r="D160" s="315"/>
      <c r="E160" s="315"/>
      <c r="F160" s="315"/>
      <c r="G160" s="315"/>
      <c r="H160" s="121"/>
      <c r="I160" s="121"/>
      <c r="J160" s="121"/>
      <c r="K160" s="121"/>
      <c r="L160" s="121"/>
      <c r="M160" s="121"/>
      <c r="N160" s="120"/>
      <c r="O160" s="120"/>
      <c r="P160" s="120"/>
      <c r="Q160" s="120"/>
      <c r="R160" s="121"/>
      <c r="S160" s="121"/>
      <c r="T160" s="121"/>
      <c r="U160" s="121"/>
      <c r="V160" s="121"/>
      <c r="W160" s="121"/>
      <c r="X160" s="121"/>
      <c r="Y160" s="121"/>
      <c r="Z160" s="115"/>
      <c r="AA160" s="115"/>
      <c r="AB160" s="115"/>
      <c r="AC160" s="115"/>
      <c r="AD160" s="115"/>
      <c r="AE160" s="115"/>
      <c r="AF160" s="115"/>
      <c r="AG160" s="115" t="s">
        <v>142</v>
      </c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ht="20.399999999999999" x14ac:dyDescent="0.4">
      <c r="A161" s="135">
        <v>151</v>
      </c>
      <c r="B161" s="136" t="s">
        <v>369</v>
      </c>
      <c r="C161" s="143" t="s">
        <v>535</v>
      </c>
      <c r="D161" s="137" t="s">
        <v>137</v>
      </c>
      <c r="E161" s="138">
        <v>56.7</v>
      </c>
      <c r="F161" s="139"/>
      <c r="G161" s="139">
        <f t="shared" ref="G161:G170" si="5">E161*F161</f>
        <v>0</v>
      </c>
      <c r="H161" s="139">
        <v>0</v>
      </c>
      <c r="I161" s="139">
        <v>0</v>
      </c>
      <c r="J161" s="139">
        <v>469</v>
      </c>
      <c r="K161" s="139">
        <v>26592.300000000003</v>
      </c>
      <c r="L161" s="139">
        <v>21</v>
      </c>
      <c r="M161" s="139">
        <v>32176.682999999997</v>
      </c>
      <c r="N161" s="138">
        <v>1.64E-3</v>
      </c>
      <c r="O161" s="138">
        <v>9.2988000000000001E-2</v>
      </c>
      <c r="P161" s="138">
        <v>0</v>
      </c>
      <c r="Q161" s="138">
        <v>0</v>
      </c>
      <c r="R161" s="139"/>
      <c r="S161" s="139" t="s">
        <v>225</v>
      </c>
      <c r="T161" s="140" t="s">
        <v>169</v>
      </c>
      <c r="U161" s="121">
        <v>0.28000000000000003</v>
      </c>
      <c r="V161" s="121">
        <v>15.876000000000003</v>
      </c>
      <c r="W161" s="121"/>
      <c r="X161" s="121" t="s">
        <v>130</v>
      </c>
      <c r="Y161" s="121" t="s">
        <v>131</v>
      </c>
      <c r="Z161" s="115"/>
      <c r="AA161" s="115"/>
      <c r="AB161" s="115"/>
      <c r="AC161" s="115"/>
      <c r="AD161" s="115"/>
      <c r="AE161" s="115"/>
      <c r="AF161" s="115"/>
      <c r="AG161" s="115" t="s">
        <v>132</v>
      </c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</row>
    <row r="162" spans="1:60" ht="20.399999999999999" x14ac:dyDescent="0.4">
      <c r="A162" s="135">
        <v>152</v>
      </c>
      <c r="B162" s="136" t="s">
        <v>370</v>
      </c>
      <c r="C162" s="143" t="s">
        <v>545</v>
      </c>
      <c r="D162" s="137" t="s">
        <v>137</v>
      </c>
      <c r="E162" s="138">
        <v>10.92</v>
      </c>
      <c r="F162" s="139"/>
      <c r="G162" s="139">
        <f t="shared" si="5"/>
        <v>0</v>
      </c>
      <c r="H162" s="139">
        <v>0</v>
      </c>
      <c r="I162" s="139">
        <v>0</v>
      </c>
      <c r="J162" s="139">
        <v>328.2</v>
      </c>
      <c r="K162" s="139">
        <v>3583.944</v>
      </c>
      <c r="L162" s="139">
        <v>21</v>
      </c>
      <c r="M162" s="139">
        <v>4336.5673999999999</v>
      </c>
      <c r="N162" s="138">
        <v>1.0499999999999999E-3</v>
      </c>
      <c r="O162" s="138">
        <v>1.1465999999999999E-2</v>
      </c>
      <c r="P162" s="138">
        <v>0</v>
      </c>
      <c r="Q162" s="138">
        <v>0</v>
      </c>
      <c r="R162" s="139"/>
      <c r="S162" s="139" t="s">
        <v>225</v>
      </c>
      <c r="T162" s="140" t="s">
        <v>169</v>
      </c>
      <c r="U162" s="121">
        <v>0.28000000000000003</v>
      </c>
      <c r="V162" s="121">
        <v>3.0576000000000003</v>
      </c>
      <c r="W162" s="121"/>
      <c r="X162" s="121" t="s">
        <v>130</v>
      </c>
      <c r="Y162" s="121" t="s">
        <v>131</v>
      </c>
      <c r="Z162" s="115"/>
      <c r="AA162" s="115"/>
      <c r="AB162" s="115"/>
      <c r="AC162" s="115"/>
      <c r="AD162" s="115"/>
      <c r="AE162" s="115"/>
      <c r="AF162" s="115"/>
      <c r="AG162" s="115" t="s">
        <v>132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ht="20.399999999999999" x14ac:dyDescent="0.4">
      <c r="A163" s="135">
        <v>153</v>
      </c>
      <c r="B163" s="136" t="s">
        <v>371</v>
      </c>
      <c r="C163" s="143" t="s">
        <v>546</v>
      </c>
      <c r="D163" s="137" t="s">
        <v>137</v>
      </c>
      <c r="E163" s="138">
        <v>43.68</v>
      </c>
      <c r="F163" s="139"/>
      <c r="G163" s="139">
        <f t="shared" si="5"/>
        <v>0</v>
      </c>
      <c r="H163" s="139">
        <v>0</v>
      </c>
      <c r="I163" s="139">
        <v>0</v>
      </c>
      <c r="J163" s="139">
        <v>316.7</v>
      </c>
      <c r="K163" s="139">
        <v>13833.456</v>
      </c>
      <c r="L163" s="139">
        <v>21</v>
      </c>
      <c r="M163" s="139">
        <v>16738.4866</v>
      </c>
      <c r="N163" s="138">
        <v>8.7000000000000001E-4</v>
      </c>
      <c r="O163" s="138">
        <v>3.8001600000000003E-2</v>
      </c>
      <c r="P163" s="138">
        <v>0</v>
      </c>
      <c r="Q163" s="138">
        <v>0</v>
      </c>
      <c r="R163" s="139"/>
      <c r="S163" s="139" t="s">
        <v>225</v>
      </c>
      <c r="T163" s="140" t="s">
        <v>169</v>
      </c>
      <c r="U163" s="121">
        <v>0.28000000000000003</v>
      </c>
      <c r="V163" s="121">
        <v>12.230400000000001</v>
      </c>
      <c r="W163" s="121"/>
      <c r="X163" s="121" t="s">
        <v>130</v>
      </c>
      <c r="Y163" s="121" t="s">
        <v>131</v>
      </c>
      <c r="Z163" s="115"/>
      <c r="AA163" s="115"/>
      <c r="AB163" s="115"/>
      <c r="AC163" s="115"/>
      <c r="AD163" s="115"/>
      <c r="AE163" s="115"/>
      <c r="AF163" s="115"/>
      <c r="AG163" s="115" t="s">
        <v>132</v>
      </c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x14ac:dyDescent="0.4">
      <c r="A164" s="135">
        <v>154</v>
      </c>
      <c r="B164" s="136" t="s">
        <v>372</v>
      </c>
      <c r="C164" s="143" t="s">
        <v>373</v>
      </c>
      <c r="D164" s="137" t="s">
        <v>137</v>
      </c>
      <c r="E164" s="138">
        <v>55.817999999999998</v>
      </c>
      <c r="F164" s="139"/>
      <c r="G164" s="139">
        <f t="shared" si="5"/>
        <v>0</v>
      </c>
      <c r="H164" s="139">
        <v>0</v>
      </c>
      <c r="I164" s="139">
        <v>0</v>
      </c>
      <c r="J164" s="139">
        <v>395</v>
      </c>
      <c r="K164" s="139">
        <v>22048.11</v>
      </c>
      <c r="L164" s="139">
        <v>21</v>
      </c>
      <c r="M164" s="139">
        <v>26678.213100000001</v>
      </c>
      <c r="N164" s="138">
        <v>2.48E-3</v>
      </c>
      <c r="O164" s="138">
        <v>0.13842863999999999</v>
      </c>
      <c r="P164" s="138">
        <v>0</v>
      </c>
      <c r="Q164" s="138">
        <v>0</v>
      </c>
      <c r="R164" s="139"/>
      <c r="S164" s="139" t="s">
        <v>225</v>
      </c>
      <c r="T164" s="140" t="s">
        <v>169</v>
      </c>
      <c r="U164" s="121">
        <v>0.28000000000000003</v>
      </c>
      <c r="V164" s="121">
        <v>15.629040000000002</v>
      </c>
      <c r="W164" s="121"/>
      <c r="X164" s="121" t="s">
        <v>130</v>
      </c>
      <c r="Y164" s="121" t="s">
        <v>131</v>
      </c>
      <c r="Z164" s="115"/>
      <c r="AA164" s="115"/>
      <c r="AB164" s="115"/>
      <c r="AC164" s="115"/>
      <c r="AD164" s="115"/>
      <c r="AE164" s="115"/>
      <c r="AF164" s="115"/>
      <c r="AG164" s="115" t="s">
        <v>132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x14ac:dyDescent="0.4">
      <c r="A165" s="135">
        <v>155</v>
      </c>
      <c r="B165" s="136" t="s">
        <v>374</v>
      </c>
      <c r="C165" s="143" t="s">
        <v>375</v>
      </c>
      <c r="D165" s="137" t="s">
        <v>137</v>
      </c>
      <c r="E165" s="138">
        <v>55.817999999999998</v>
      </c>
      <c r="F165" s="139"/>
      <c r="G165" s="139">
        <f t="shared" si="5"/>
        <v>0</v>
      </c>
      <c r="H165" s="139">
        <v>0</v>
      </c>
      <c r="I165" s="139">
        <v>0</v>
      </c>
      <c r="J165" s="139">
        <v>456</v>
      </c>
      <c r="K165" s="139">
        <v>25453.007999999998</v>
      </c>
      <c r="L165" s="139">
        <v>21</v>
      </c>
      <c r="M165" s="139">
        <v>30798.142099999997</v>
      </c>
      <c r="N165" s="138">
        <v>2.48E-3</v>
      </c>
      <c r="O165" s="138">
        <v>0.13842863999999999</v>
      </c>
      <c r="P165" s="138">
        <v>0</v>
      </c>
      <c r="Q165" s="138">
        <v>0</v>
      </c>
      <c r="R165" s="139"/>
      <c r="S165" s="139" t="s">
        <v>225</v>
      </c>
      <c r="T165" s="140" t="s">
        <v>169</v>
      </c>
      <c r="U165" s="121">
        <v>0.28000000000000003</v>
      </c>
      <c r="V165" s="121">
        <v>15.629040000000002</v>
      </c>
      <c r="W165" s="121"/>
      <c r="X165" s="121" t="s">
        <v>130</v>
      </c>
      <c r="Y165" s="121" t="s">
        <v>131</v>
      </c>
      <c r="Z165" s="115"/>
      <c r="AA165" s="115"/>
      <c r="AB165" s="115"/>
      <c r="AC165" s="115"/>
      <c r="AD165" s="115"/>
      <c r="AE165" s="115"/>
      <c r="AF165" s="115"/>
      <c r="AG165" s="115" t="s">
        <v>132</v>
      </c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x14ac:dyDescent="0.4">
      <c r="A166" s="135">
        <v>156</v>
      </c>
      <c r="B166" s="136" t="s">
        <v>376</v>
      </c>
      <c r="C166" s="143" t="s">
        <v>377</v>
      </c>
      <c r="D166" s="137" t="s">
        <v>188</v>
      </c>
      <c r="E166" s="138">
        <v>4</v>
      </c>
      <c r="F166" s="139"/>
      <c r="G166" s="139">
        <f t="shared" si="5"/>
        <v>0</v>
      </c>
      <c r="H166" s="139">
        <v>0</v>
      </c>
      <c r="I166" s="139">
        <v>0</v>
      </c>
      <c r="J166" s="139">
        <v>690</v>
      </c>
      <c r="K166" s="139">
        <v>2760</v>
      </c>
      <c r="L166" s="139">
        <v>21</v>
      </c>
      <c r="M166" s="139">
        <v>3339.6</v>
      </c>
      <c r="N166" s="138">
        <v>1.2099999999999999E-3</v>
      </c>
      <c r="O166" s="138">
        <v>4.8399999999999997E-3</v>
      </c>
      <c r="P166" s="138">
        <v>0</v>
      </c>
      <c r="Q166" s="138">
        <v>0</v>
      </c>
      <c r="R166" s="139"/>
      <c r="S166" s="139" t="s">
        <v>225</v>
      </c>
      <c r="T166" s="140" t="s">
        <v>169</v>
      </c>
      <c r="U166" s="121">
        <v>1.19</v>
      </c>
      <c r="V166" s="121">
        <v>4.76</v>
      </c>
      <c r="W166" s="121"/>
      <c r="X166" s="121" t="s">
        <v>130</v>
      </c>
      <c r="Y166" s="121" t="s">
        <v>131</v>
      </c>
      <c r="Z166" s="115"/>
      <c r="AA166" s="115"/>
      <c r="AB166" s="115"/>
      <c r="AC166" s="115"/>
      <c r="AD166" s="115"/>
      <c r="AE166" s="115"/>
      <c r="AF166" s="115"/>
      <c r="AG166" s="115" t="s">
        <v>132</v>
      </c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x14ac:dyDescent="0.4">
      <c r="A167" s="135">
        <v>157</v>
      </c>
      <c r="B167" s="136" t="s">
        <v>378</v>
      </c>
      <c r="C167" s="143" t="s">
        <v>379</v>
      </c>
      <c r="D167" s="137" t="s">
        <v>380</v>
      </c>
      <c r="E167" s="138">
        <v>1</v>
      </c>
      <c r="F167" s="139"/>
      <c r="G167" s="139">
        <f t="shared" si="5"/>
        <v>0</v>
      </c>
      <c r="H167" s="139">
        <v>0</v>
      </c>
      <c r="I167" s="139">
        <v>0</v>
      </c>
      <c r="J167" s="139">
        <v>9000</v>
      </c>
      <c r="K167" s="139">
        <v>9000</v>
      </c>
      <c r="L167" s="139">
        <v>21</v>
      </c>
      <c r="M167" s="139">
        <v>10890</v>
      </c>
      <c r="N167" s="138">
        <v>2E-3</v>
      </c>
      <c r="O167" s="138">
        <v>2E-3</v>
      </c>
      <c r="P167" s="138">
        <v>0</v>
      </c>
      <c r="Q167" s="138">
        <v>0</v>
      </c>
      <c r="R167" s="139"/>
      <c r="S167" s="139" t="s">
        <v>225</v>
      </c>
      <c r="T167" s="140" t="s">
        <v>169</v>
      </c>
      <c r="U167" s="121">
        <v>0.66</v>
      </c>
      <c r="V167" s="121">
        <v>0.66</v>
      </c>
      <c r="W167" s="121"/>
      <c r="X167" s="121" t="s">
        <v>130</v>
      </c>
      <c r="Y167" s="121" t="s">
        <v>131</v>
      </c>
      <c r="Z167" s="115"/>
      <c r="AA167" s="115"/>
      <c r="AB167" s="115"/>
      <c r="AC167" s="115"/>
      <c r="AD167" s="115"/>
      <c r="AE167" s="115"/>
      <c r="AF167" s="115"/>
      <c r="AG167" s="115" t="s">
        <v>132</v>
      </c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x14ac:dyDescent="0.4">
      <c r="A168" s="135">
        <v>158</v>
      </c>
      <c r="B168" s="136" t="s">
        <v>381</v>
      </c>
      <c r="C168" s="143" t="s">
        <v>382</v>
      </c>
      <c r="D168" s="137" t="s">
        <v>137</v>
      </c>
      <c r="E168" s="138">
        <v>86.287999999999997</v>
      </c>
      <c r="F168" s="139"/>
      <c r="G168" s="139">
        <f t="shared" si="5"/>
        <v>0</v>
      </c>
      <c r="H168" s="139">
        <v>0</v>
      </c>
      <c r="I168" s="139">
        <v>0</v>
      </c>
      <c r="J168" s="139">
        <v>850</v>
      </c>
      <c r="K168" s="139">
        <v>73344.800000000003</v>
      </c>
      <c r="L168" s="139">
        <v>21</v>
      </c>
      <c r="M168" s="139">
        <v>88747.207999999999</v>
      </c>
      <c r="N168" s="138">
        <v>4.0000000000000002E-4</v>
      </c>
      <c r="O168" s="138">
        <v>3.4515200000000003E-2</v>
      </c>
      <c r="P168" s="138">
        <v>0</v>
      </c>
      <c r="Q168" s="138">
        <v>0</v>
      </c>
      <c r="R168" s="139"/>
      <c r="S168" s="139" t="s">
        <v>225</v>
      </c>
      <c r="T168" s="140" t="s">
        <v>169</v>
      </c>
      <c r="U168" s="121">
        <v>0.15</v>
      </c>
      <c r="V168" s="121">
        <v>12.943199999999999</v>
      </c>
      <c r="W168" s="121"/>
      <c r="X168" s="121" t="s">
        <v>130</v>
      </c>
      <c r="Y168" s="121" t="s">
        <v>131</v>
      </c>
      <c r="Z168" s="115"/>
      <c r="AA168" s="115"/>
      <c r="AB168" s="115"/>
      <c r="AC168" s="115"/>
      <c r="AD168" s="115"/>
      <c r="AE168" s="115"/>
      <c r="AF168" s="115"/>
      <c r="AG168" s="115" t="s">
        <v>132</v>
      </c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x14ac:dyDescent="0.4">
      <c r="A169" s="135">
        <v>159</v>
      </c>
      <c r="B169" s="136" t="s">
        <v>383</v>
      </c>
      <c r="C169" s="143" t="s">
        <v>384</v>
      </c>
      <c r="D169" s="137" t="s">
        <v>137</v>
      </c>
      <c r="E169" s="138">
        <v>55.817999999999998</v>
      </c>
      <c r="F169" s="139"/>
      <c r="G169" s="139">
        <f t="shared" si="5"/>
        <v>0</v>
      </c>
      <c r="H169" s="139">
        <v>0</v>
      </c>
      <c r="I169" s="139">
        <v>0</v>
      </c>
      <c r="J169" s="139">
        <v>1340</v>
      </c>
      <c r="K169" s="139">
        <v>74796.12</v>
      </c>
      <c r="L169" s="139">
        <v>21</v>
      </c>
      <c r="M169" s="139">
        <v>90503.305199999988</v>
      </c>
      <c r="N169" s="138">
        <v>2.14E-3</v>
      </c>
      <c r="O169" s="138">
        <v>0.11945051999999999</v>
      </c>
      <c r="P169" s="138">
        <v>0</v>
      </c>
      <c r="Q169" s="138">
        <v>0</v>
      </c>
      <c r="R169" s="139"/>
      <c r="S169" s="139" t="s">
        <v>225</v>
      </c>
      <c r="T169" s="140" t="s">
        <v>169</v>
      </c>
      <c r="U169" s="121">
        <v>0.66</v>
      </c>
      <c r="V169" s="121">
        <v>36.839880000000001</v>
      </c>
      <c r="W169" s="121"/>
      <c r="X169" s="121" t="s">
        <v>130</v>
      </c>
      <c r="Y169" s="121" t="s">
        <v>131</v>
      </c>
      <c r="Z169" s="115"/>
      <c r="AA169" s="115"/>
      <c r="AB169" s="115"/>
      <c r="AC169" s="115"/>
      <c r="AD169" s="115"/>
      <c r="AE169" s="115"/>
      <c r="AF169" s="115"/>
      <c r="AG169" s="115" t="s">
        <v>132</v>
      </c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x14ac:dyDescent="0.4">
      <c r="A170" s="129">
        <v>160</v>
      </c>
      <c r="B170" s="130" t="s">
        <v>265</v>
      </c>
      <c r="C170" s="144" t="s">
        <v>266</v>
      </c>
      <c r="D170" s="131" t="s">
        <v>267</v>
      </c>
      <c r="E170" s="132">
        <v>3</v>
      </c>
      <c r="F170" s="133"/>
      <c r="G170" s="139">
        <f t="shared" si="5"/>
        <v>0</v>
      </c>
      <c r="H170" s="133">
        <v>0</v>
      </c>
      <c r="I170" s="133">
        <v>0</v>
      </c>
      <c r="J170" s="133">
        <v>482.5</v>
      </c>
      <c r="K170" s="133">
        <v>1447.5</v>
      </c>
      <c r="L170" s="133">
        <v>21</v>
      </c>
      <c r="M170" s="133">
        <v>1751.4749999999999</v>
      </c>
      <c r="N170" s="132">
        <v>0</v>
      </c>
      <c r="O170" s="132">
        <v>0</v>
      </c>
      <c r="P170" s="132">
        <v>0</v>
      </c>
      <c r="Q170" s="132">
        <v>0</v>
      </c>
      <c r="R170" s="133" t="s">
        <v>268</v>
      </c>
      <c r="S170" s="133" t="s">
        <v>129</v>
      </c>
      <c r="T170" s="134" t="s">
        <v>129</v>
      </c>
      <c r="U170" s="121">
        <v>1</v>
      </c>
      <c r="V170" s="121">
        <v>3</v>
      </c>
      <c r="W170" s="121"/>
      <c r="X170" s="121" t="s">
        <v>269</v>
      </c>
      <c r="Y170" s="121" t="s">
        <v>131</v>
      </c>
      <c r="Z170" s="115"/>
      <c r="AA170" s="115"/>
      <c r="AB170" s="115"/>
      <c r="AC170" s="115"/>
      <c r="AD170" s="115"/>
      <c r="AE170" s="115"/>
      <c r="AF170" s="115"/>
      <c r="AG170" s="115" t="s">
        <v>270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4">
      <c r="A171" s="118"/>
      <c r="B171" s="119"/>
      <c r="C171" s="314" t="s">
        <v>385</v>
      </c>
      <c r="D171" s="315"/>
      <c r="E171" s="315"/>
      <c r="F171" s="315"/>
      <c r="G171" s="315"/>
      <c r="H171" s="121"/>
      <c r="I171" s="121"/>
      <c r="J171" s="121"/>
      <c r="K171" s="121"/>
      <c r="L171" s="121"/>
      <c r="M171" s="121"/>
      <c r="N171" s="120"/>
      <c r="O171" s="120"/>
      <c r="P171" s="120"/>
      <c r="Q171" s="120"/>
      <c r="R171" s="121"/>
      <c r="S171" s="121"/>
      <c r="T171" s="121"/>
      <c r="U171" s="121"/>
      <c r="V171" s="121"/>
      <c r="W171" s="121"/>
      <c r="X171" s="121"/>
      <c r="Y171" s="121"/>
      <c r="Z171" s="115"/>
      <c r="AA171" s="115"/>
      <c r="AB171" s="115"/>
      <c r="AC171" s="115"/>
      <c r="AD171" s="115"/>
      <c r="AE171" s="115"/>
      <c r="AF171" s="115"/>
      <c r="AG171" s="115" t="s">
        <v>142</v>
      </c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ht="20.399999999999999" x14ac:dyDescent="0.4">
      <c r="A172" s="135">
        <v>161</v>
      </c>
      <c r="B172" s="136" t="s">
        <v>386</v>
      </c>
      <c r="C172" s="143" t="s">
        <v>547</v>
      </c>
      <c r="D172" s="137" t="s">
        <v>128</v>
      </c>
      <c r="E172" s="138">
        <v>305.73223999999999</v>
      </c>
      <c r="F172" s="139"/>
      <c r="G172" s="139">
        <f>E172*F172</f>
        <v>0</v>
      </c>
      <c r="H172" s="139">
        <v>697</v>
      </c>
      <c r="I172" s="139">
        <v>213095.37127999999</v>
      </c>
      <c r="J172" s="139">
        <v>0</v>
      </c>
      <c r="K172" s="139">
        <v>0</v>
      </c>
      <c r="L172" s="139">
        <v>21</v>
      </c>
      <c r="M172" s="139">
        <v>257845.39769999997</v>
      </c>
      <c r="N172" s="138">
        <v>4.3E-3</v>
      </c>
      <c r="O172" s="138">
        <v>1.3146486319999999</v>
      </c>
      <c r="P172" s="138">
        <v>0</v>
      </c>
      <c r="Q172" s="138">
        <v>0</v>
      </c>
      <c r="R172" s="139" t="s">
        <v>167</v>
      </c>
      <c r="S172" s="139" t="s">
        <v>129</v>
      </c>
      <c r="T172" s="140" t="s">
        <v>129</v>
      </c>
      <c r="U172" s="121">
        <v>0</v>
      </c>
      <c r="V172" s="121">
        <v>0</v>
      </c>
      <c r="W172" s="121"/>
      <c r="X172" s="121" t="s">
        <v>170</v>
      </c>
      <c r="Y172" s="121" t="s">
        <v>131</v>
      </c>
      <c r="Z172" s="115"/>
      <c r="AA172" s="115"/>
      <c r="AB172" s="115"/>
      <c r="AC172" s="115"/>
      <c r="AD172" s="115"/>
      <c r="AE172" s="115"/>
      <c r="AF172" s="115"/>
      <c r="AG172" s="115" t="s">
        <v>171</v>
      </c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ht="20.399999999999999" x14ac:dyDescent="0.4">
      <c r="A173" s="129">
        <v>162</v>
      </c>
      <c r="B173" s="130" t="s">
        <v>387</v>
      </c>
      <c r="C173" s="144" t="s">
        <v>548</v>
      </c>
      <c r="D173" s="131" t="s">
        <v>188</v>
      </c>
      <c r="E173" s="132">
        <v>15</v>
      </c>
      <c r="F173" s="133"/>
      <c r="G173" s="139">
        <f>E173*F173</f>
        <v>0</v>
      </c>
      <c r="H173" s="133">
        <v>824</v>
      </c>
      <c r="I173" s="133">
        <v>12360</v>
      </c>
      <c r="J173" s="133">
        <v>0</v>
      </c>
      <c r="K173" s="133">
        <v>0</v>
      </c>
      <c r="L173" s="133">
        <v>21</v>
      </c>
      <c r="M173" s="133">
        <v>14955.6</v>
      </c>
      <c r="N173" s="132">
        <v>3.5000000000000001E-3</v>
      </c>
      <c r="O173" s="132">
        <v>5.2499999999999998E-2</v>
      </c>
      <c r="P173" s="132">
        <v>0</v>
      </c>
      <c r="Q173" s="132">
        <v>0</v>
      </c>
      <c r="R173" s="133" t="s">
        <v>167</v>
      </c>
      <c r="S173" s="133" t="s">
        <v>129</v>
      </c>
      <c r="T173" s="134" t="s">
        <v>129</v>
      </c>
      <c r="U173" s="121">
        <v>0</v>
      </c>
      <c r="V173" s="121">
        <v>0</v>
      </c>
      <c r="W173" s="121"/>
      <c r="X173" s="121" t="s">
        <v>170</v>
      </c>
      <c r="Y173" s="121" t="s">
        <v>131</v>
      </c>
      <c r="Z173" s="115"/>
      <c r="AA173" s="115"/>
      <c r="AB173" s="115"/>
      <c r="AC173" s="115"/>
      <c r="AD173" s="115"/>
      <c r="AE173" s="115"/>
      <c r="AF173" s="115"/>
      <c r="AG173" s="115" t="s">
        <v>171</v>
      </c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outlineLevel="1" x14ac:dyDescent="0.4">
      <c r="A174" s="118"/>
      <c r="B174" s="119"/>
      <c r="C174" s="314" t="s">
        <v>388</v>
      </c>
      <c r="D174" s="315"/>
      <c r="E174" s="315"/>
      <c r="F174" s="315"/>
      <c r="G174" s="315"/>
      <c r="H174" s="121"/>
      <c r="I174" s="121"/>
      <c r="J174" s="121"/>
      <c r="K174" s="121"/>
      <c r="L174" s="121"/>
      <c r="M174" s="121"/>
      <c r="N174" s="120"/>
      <c r="O174" s="120"/>
      <c r="P174" s="120"/>
      <c r="Q174" s="120"/>
      <c r="R174" s="121"/>
      <c r="S174" s="121"/>
      <c r="T174" s="121"/>
      <c r="U174" s="121"/>
      <c r="V174" s="121"/>
      <c r="W174" s="121"/>
      <c r="X174" s="121"/>
      <c r="Y174" s="121"/>
      <c r="Z174" s="115"/>
      <c r="AA174" s="115"/>
      <c r="AB174" s="115"/>
      <c r="AC174" s="115"/>
      <c r="AD174" s="115"/>
      <c r="AE174" s="115"/>
      <c r="AF174" s="115"/>
      <c r="AG174" s="115" t="s">
        <v>142</v>
      </c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x14ac:dyDescent="0.4">
      <c r="A175" s="135">
        <v>163</v>
      </c>
      <c r="B175" s="136" t="s">
        <v>389</v>
      </c>
      <c r="C175" s="143" t="s">
        <v>390</v>
      </c>
      <c r="D175" s="137" t="s">
        <v>188</v>
      </c>
      <c r="E175" s="138">
        <v>30</v>
      </c>
      <c r="F175" s="139"/>
      <c r="G175" s="139">
        <f>E175*F175</f>
        <v>0</v>
      </c>
      <c r="H175" s="139">
        <v>178.5</v>
      </c>
      <c r="I175" s="139">
        <v>5355</v>
      </c>
      <c r="J175" s="139">
        <v>0</v>
      </c>
      <c r="K175" s="139">
        <v>0</v>
      </c>
      <c r="L175" s="139">
        <v>21</v>
      </c>
      <c r="M175" s="139">
        <v>6479.55</v>
      </c>
      <c r="N175" s="138">
        <v>5.9999999999999995E-4</v>
      </c>
      <c r="O175" s="138">
        <v>1.7999999999999999E-2</v>
      </c>
      <c r="P175" s="138">
        <v>0</v>
      </c>
      <c r="Q175" s="138">
        <v>0</v>
      </c>
      <c r="R175" s="139" t="s">
        <v>167</v>
      </c>
      <c r="S175" s="139" t="s">
        <v>129</v>
      </c>
      <c r="T175" s="140" t="s">
        <v>129</v>
      </c>
      <c r="U175" s="121">
        <v>0</v>
      </c>
      <c r="V175" s="121">
        <v>0</v>
      </c>
      <c r="W175" s="121"/>
      <c r="X175" s="121" t="s">
        <v>170</v>
      </c>
      <c r="Y175" s="121" t="s">
        <v>131</v>
      </c>
      <c r="Z175" s="115"/>
      <c r="AA175" s="115"/>
      <c r="AB175" s="115"/>
      <c r="AC175" s="115"/>
      <c r="AD175" s="115"/>
      <c r="AE175" s="115"/>
      <c r="AF175" s="115"/>
      <c r="AG175" s="115" t="s">
        <v>171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x14ac:dyDescent="0.4">
      <c r="A176" s="135">
        <v>164</v>
      </c>
      <c r="B176" s="136" t="s">
        <v>391</v>
      </c>
      <c r="C176" s="143" t="s">
        <v>392</v>
      </c>
      <c r="D176" s="137" t="s">
        <v>280</v>
      </c>
      <c r="E176" s="138">
        <v>2.7557299999999998</v>
      </c>
      <c r="F176" s="139"/>
      <c r="G176" s="139">
        <f>E176*F176</f>
        <v>0</v>
      </c>
      <c r="H176" s="139">
        <v>0</v>
      </c>
      <c r="I176" s="139">
        <v>0</v>
      </c>
      <c r="J176" s="139">
        <v>2245</v>
      </c>
      <c r="K176" s="139">
        <v>6186.6138499999997</v>
      </c>
      <c r="L176" s="139">
        <v>21</v>
      </c>
      <c r="M176" s="139">
        <v>7485.7980999999991</v>
      </c>
      <c r="N176" s="138">
        <v>0</v>
      </c>
      <c r="O176" s="138">
        <v>0</v>
      </c>
      <c r="P176" s="138">
        <v>0</v>
      </c>
      <c r="Q176" s="138">
        <v>0</v>
      </c>
      <c r="R176" s="139"/>
      <c r="S176" s="139" t="s">
        <v>129</v>
      </c>
      <c r="T176" s="140" t="s">
        <v>129</v>
      </c>
      <c r="U176" s="121">
        <v>4.82</v>
      </c>
      <c r="V176" s="121">
        <v>13.282618599999999</v>
      </c>
      <c r="W176" s="121"/>
      <c r="X176" s="121" t="s">
        <v>281</v>
      </c>
      <c r="Y176" s="121" t="s">
        <v>131</v>
      </c>
      <c r="Z176" s="115"/>
      <c r="AA176" s="115"/>
      <c r="AB176" s="115"/>
      <c r="AC176" s="115"/>
      <c r="AD176" s="115"/>
      <c r="AE176" s="115"/>
      <c r="AF176" s="115"/>
      <c r="AG176" s="115" t="s">
        <v>282</v>
      </c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ht="20.399999999999999" x14ac:dyDescent="0.4">
      <c r="A177" s="147"/>
      <c r="B177" s="148"/>
      <c r="C177" s="149" t="s">
        <v>551</v>
      </c>
      <c r="D177" s="150" t="s">
        <v>530</v>
      </c>
      <c r="E177" s="151">
        <v>1</v>
      </c>
      <c r="F177" s="152"/>
      <c r="G177" s="152"/>
      <c r="H177" s="152"/>
      <c r="I177" s="152"/>
      <c r="J177" s="152"/>
      <c r="K177" s="152"/>
      <c r="L177" s="152"/>
      <c r="M177" s="152"/>
      <c r="N177" s="151"/>
      <c r="O177" s="151"/>
      <c r="P177" s="151"/>
      <c r="Q177" s="151"/>
      <c r="R177" s="152"/>
      <c r="S177" s="152"/>
      <c r="T177" s="153"/>
      <c r="U177" s="121"/>
      <c r="V177" s="121"/>
      <c r="W177" s="121"/>
      <c r="X177" s="121"/>
      <c r="Y177" s="121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x14ac:dyDescent="0.4">
      <c r="A178" s="123" t="s">
        <v>126</v>
      </c>
      <c r="B178" s="124" t="s">
        <v>85</v>
      </c>
      <c r="C178" s="142" t="s">
        <v>86</v>
      </c>
      <c r="D178" s="125"/>
      <c r="E178" s="126"/>
      <c r="F178" s="127"/>
      <c r="G178" s="127">
        <f>G179+G181+G183+G184+G185</f>
        <v>0</v>
      </c>
      <c r="H178" s="127"/>
      <c r="I178" s="127">
        <v>93009.31</v>
      </c>
      <c r="J178" s="127"/>
      <c r="K178" s="127">
        <v>42596.72</v>
      </c>
      <c r="L178" s="127"/>
      <c r="M178" s="127"/>
      <c r="N178" s="126"/>
      <c r="O178" s="126"/>
      <c r="P178" s="126"/>
      <c r="Q178" s="126"/>
      <c r="R178" s="127"/>
      <c r="S178" s="127"/>
      <c r="T178" s="128"/>
      <c r="U178" s="122"/>
      <c r="V178" s="122"/>
      <c r="W178" s="122"/>
      <c r="X178" s="122"/>
      <c r="Y178" s="122"/>
      <c r="AG178" t="s">
        <v>127</v>
      </c>
    </row>
    <row r="179" spans="1:60" x14ac:dyDescent="0.4">
      <c r="A179" s="129">
        <v>165</v>
      </c>
      <c r="B179" s="130" t="s">
        <v>393</v>
      </c>
      <c r="C179" s="144" t="s">
        <v>394</v>
      </c>
      <c r="D179" s="131" t="s">
        <v>128</v>
      </c>
      <c r="E179" s="132">
        <v>277.9384</v>
      </c>
      <c r="F179" s="133"/>
      <c r="G179" s="139">
        <f>E179*F179</f>
        <v>0</v>
      </c>
      <c r="H179" s="133">
        <v>7.82</v>
      </c>
      <c r="I179" s="133">
        <v>2173.4782880000002</v>
      </c>
      <c r="J179" s="133">
        <v>76.28</v>
      </c>
      <c r="K179" s="133">
        <v>21201.141152</v>
      </c>
      <c r="L179" s="133">
        <v>21</v>
      </c>
      <c r="M179" s="133">
        <v>28283.290199999999</v>
      </c>
      <c r="N179" s="132">
        <v>3.0000000000000001E-5</v>
      </c>
      <c r="O179" s="132">
        <v>8.3381519999999997E-3</v>
      </c>
      <c r="P179" s="132">
        <v>0</v>
      </c>
      <c r="Q179" s="132">
        <v>0</v>
      </c>
      <c r="R179" s="133"/>
      <c r="S179" s="133" t="s">
        <v>129</v>
      </c>
      <c r="T179" s="134" t="s">
        <v>129</v>
      </c>
      <c r="U179" s="121">
        <v>0.12</v>
      </c>
      <c r="V179" s="121">
        <v>33.352607999999996</v>
      </c>
      <c r="W179" s="121"/>
      <c r="X179" s="121" t="s">
        <v>130</v>
      </c>
      <c r="Y179" s="121" t="s">
        <v>131</v>
      </c>
      <c r="Z179" s="115"/>
      <c r="AA179" s="115"/>
      <c r="AB179" s="115"/>
      <c r="AC179" s="115"/>
      <c r="AD179" s="115"/>
      <c r="AE179" s="115"/>
      <c r="AF179" s="115"/>
      <c r="AG179" s="115" t="s">
        <v>132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outlineLevel="1" x14ac:dyDescent="0.4">
      <c r="A180" s="118"/>
      <c r="B180" s="119"/>
      <c r="C180" s="314" t="s">
        <v>395</v>
      </c>
      <c r="D180" s="315"/>
      <c r="E180" s="315"/>
      <c r="F180" s="315"/>
      <c r="G180" s="315"/>
      <c r="H180" s="121"/>
      <c r="I180" s="121"/>
      <c r="J180" s="121"/>
      <c r="K180" s="121"/>
      <c r="L180" s="121"/>
      <c r="M180" s="121"/>
      <c r="N180" s="120"/>
      <c r="O180" s="120"/>
      <c r="P180" s="120"/>
      <c r="Q180" s="120"/>
      <c r="R180" s="121"/>
      <c r="S180" s="121"/>
      <c r="T180" s="121"/>
      <c r="U180" s="121"/>
      <c r="V180" s="121"/>
      <c r="W180" s="121"/>
      <c r="X180" s="121"/>
      <c r="Y180" s="121"/>
      <c r="Z180" s="115"/>
      <c r="AA180" s="115"/>
      <c r="AB180" s="115"/>
      <c r="AC180" s="115"/>
      <c r="AD180" s="115"/>
      <c r="AE180" s="115"/>
      <c r="AF180" s="115"/>
      <c r="AG180" s="115" t="s">
        <v>142</v>
      </c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x14ac:dyDescent="0.4">
      <c r="A181" s="129">
        <v>166</v>
      </c>
      <c r="B181" s="130" t="s">
        <v>393</v>
      </c>
      <c r="C181" s="144" t="s">
        <v>394</v>
      </c>
      <c r="D181" s="131" t="s">
        <v>128</v>
      </c>
      <c r="E181" s="132">
        <v>277.9384</v>
      </c>
      <c r="F181" s="133"/>
      <c r="G181" s="139">
        <f>E181*F181</f>
        <v>0</v>
      </c>
      <c r="H181" s="133">
        <v>7.82</v>
      </c>
      <c r="I181" s="133">
        <v>2173.4782880000002</v>
      </c>
      <c r="J181" s="133">
        <v>76.28</v>
      </c>
      <c r="K181" s="133">
        <v>21201.141152</v>
      </c>
      <c r="L181" s="133">
        <v>21</v>
      </c>
      <c r="M181" s="133">
        <v>28283.290199999999</v>
      </c>
      <c r="N181" s="132">
        <v>3.0000000000000001E-5</v>
      </c>
      <c r="O181" s="132">
        <v>8.3381519999999997E-3</v>
      </c>
      <c r="P181" s="132">
        <v>0</v>
      </c>
      <c r="Q181" s="132">
        <v>0</v>
      </c>
      <c r="R181" s="133"/>
      <c r="S181" s="133" t="s">
        <v>129</v>
      </c>
      <c r="T181" s="134" t="s">
        <v>129</v>
      </c>
      <c r="U181" s="121">
        <v>0.12</v>
      </c>
      <c r="V181" s="121">
        <v>33.352607999999996</v>
      </c>
      <c r="W181" s="121"/>
      <c r="X181" s="121" t="s">
        <v>130</v>
      </c>
      <c r="Y181" s="121" t="s">
        <v>131</v>
      </c>
      <c r="Z181" s="115"/>
      <c r="AA181" s="115"/>
      <c r="AB181" s="115"/>
      <c r="AC181" s="115"/>
      <c r="AD181" s="115"/>
      <c r="AE181" s="115"/>
      <c r="AF181" s="115"/>
      <c r="AG181" s="115" t="s">
        <v>132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outlineLevel="1" x14ac:dyDescent="0.4">
      <c r="A182" s="118"/>
      <c r="B182" s="119"/>
      <c r="C182" s="314" t="s">
        <v>395</v>
      </c>
      <c r="D182" s="315"/>
      <c r="E182" s="315"/>
      <c r="F182" s="315"/>
      <c r="G182" s="315"/>
      <c r="H182" s="121"/>
      <c r="I182" s="121"/>
      <c r="J182" s="121"/>
      <c r="K182" s="121"/>
      <c r="L182" s="121"/>
      <c r="M182" s="121"/>
      <c r="N182" s="120"/>
      <c r="O182" s="120"/>
      <c r="P182" s="120"/>
      <c r="Q182" s="120"/>
      <c r="R182" s="121"/>
      <c r="S182" s="121"/>
      <c r="T182" s="121"/>
      <c r="U182" s="121"/>
      <c r="V182" s="121"/>
      <c r="W182" s="121"/>
      <c r="X182" s="121"/>
      <c r="Y182" s="121"/>
      <c r="Z182" s="115"/>
      <c r="AA182" s="115"/>
      <c r="AB182" s="115"/>
      <c r="AC182" s="115"/>
      <c r="AD182" s="115"/>
      <c r="AE182" s="115"/>
      <c r="AF182" s="115"/>
      <c r="AG182" s="115" t="s">
        <v>142</v>
      </c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x14ac:dyDescent="0.4">
      <c r="A183" s="135">
        <v>167</v>
      </c>
      <c r="B183" s="136" t="s">
        <v>396</v>
      </c>
      <c r="C183" s="143" t="s">
        <v>397</v>
      </c>
      <c r="D183" s="137" t="s">
        <v>128</v>
      </c>
      <c r="E183" s="138">
        <v>305.73223999999999</v>
      </c>
      <c r="F183" s="139"/>
      <c r="G183" s="139">
        <f>E183*F183</f>
        <v>0</v>
      </c>
      <c r="H183" s="139">
        <v>59</v>
      </c>
      <c r="I183" s="139">
        <v>18038.202160000001</v>
      </c>
      <c r="J183" s="139">
        <v>0</v>
      </c>
      <c r="K183" s="139">
        <v>0</v>
      </c>
      <c r="L183" s="139">
        <v>21</v>
      </c>
      <c r="M183" s="139">
        <v>21826.222000000002</v>
      </c>
      <c r="N183" s="138">
        <v>6.0000000000000002E-5</v>
      </c>
      <c r="O183" s="138">
        <v>1.8343934400000001E-2</v>
      </c>
      <c r="P183" s="138">
        <v>0</v>
      </c>
      <c r="Q183" s="138">
        <v>0</v>
      </c>
      <c r="R183" s="139" t="s">
        <v>167</v>
      </c>
      <c r="S183" s="139" t="s">
        <v>129</v>
      </c>
      <c r="T183" s="140" t="s">
        <v>129</v>
      </c>
      <c r="U183" s="121">
        <v>0</v>
      </c>
      <c r="V183" s="121">
        <v>0</v>
      </c>
      <c r="W183" s="121"/>
      <c r="X183" s="121" t="s">
        <v>170</v>
      </c>
      <c r="Y183" s="121" t="s">
        <v>131</v>
      </c>
      <c r="Z183" s="115"/>
      <c r="AA183" s="115"/>
      <c r="AB183" s="115"/>
      <c r="AC183" s="115"/>
      <c r="AD183" s="115"/>
      <c r="AE183" s="115"/>
      <c r="AF183" s="115"/>
      <c r="AG183" s="115" t="s">
        <v>171</v>
      </c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x14ac:dyDescent="0.4">
      <c r="A184" s="135">
        <v>168</v>
      </c>
      <c r="B184" s="136" t="s">
        <v>398</v>
      </c>
      <c r="C184" s="143" t="s">
        <v>399</v>
      </c>
      <c r="D184" s="137" t="s">
        <v>128</v>
      </c>
      <c r="E184" s="138">
        <v>305.73223999999999</v>
      </c>
      <c r="F184" s="139"/>
      <c r="G184" s="139">
        <f>E184*F184</f>
        <v>0</v>
      </c>
      <c r="H184" s="139">
        <v>231</v>
      </c>
      <c r="I184" s="139">
        <v>70624.147440000001</v>
      </c>
      <c r="J184" s="139">
        <v>0</v>
      </c>
      <c r="K184" s="139">
        <v>0</v>
      </c>
      <c r="L184" s="139">
        <v>21</v>
      </c>
      <c r="M184" s="139">
        <v>85455.221499999985</v>
      </c>
      <c r="N184" s="138">
        <v>3.8000000000000002E-4</v>
      </c>
      <c r="O184" s="138">
        <v>0.1161782512</v>
      </c>
      <c r="P184" s="138">
        <v>0</v>
      </c>
      <c r="Q184" s="138">
        <v>0</v>
      </c>
      <c r="R184" s="139" t="s">
        <v>167</v>
      </c>
      <c r="S184" s="139" t="s">
        <v>129</v>
      </c>
      <c r="T184" s="140" t="s">
        <v>129</v>
      </c>
      <c r="U184" s="121">
        <v>0</v>
      </c>
      <c r="V184" s="121">
        <v>0</v>
      </c>
      <c r="W184" s="121"/>
      <c r="X184" s="121" t="s">
        <v>170</v>
      </c>
      <c r="Y184" s="121" t="s">
        <v>131</v>
      </c>
      <c r="Z184" s="115"/>
      <c r="AA184" s="115"/>
      <c r="AB184" s="115"/>
      <c r="AC184" s="115"/>
      <c r="AD184" s="115"/>
      <c r="AE184" s="115"/>
      <c r="AF184" s="115"/>
      <c r="AG184" s="115" t="s">
        <v>171</v>
      </c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x14ac:dyDescent="0.4">
      <c r="A185" s="135">
        <v>169</v>
      </c>
      <c r="B185" s="136" t="s">
        <v>400</v>
      </c>
      <c r="C185" s="143" t="s">
        <v>401</v>
      </c>
      <c r="D185" s="137" t="s">
        <v>280</v>
      </c>
      <c r="E185" s="138">
        <v>0.1512</v>
      </c>
      <c r="F185" s="139"/>
      <c r="G185" s="139">
        <f>E185*F185</f>
        <v>0</v>
      </c>
      <c r="H185" s="139">
        <v>0</v>
      </c>
      <c r="I185" s="139">
        <v>0</v>
      </c>
      <c r="J185" s="139">
        <v>1286</v>
      </c>
      <c r="K185" s="139">
        <v>194.44319999999999</v>
      </c>
      <c r="L185" s="139">
        <v>21</v>
      </c>
      <c r="M185" s="139">
        <v>235.27239999999998</v>
      </c>
      <c r="N185" s="138">
        <v>0</v>
      </c>
      <c r="O185" s="138">
        <v>0</v>
      </c>
      <c r="P185" s="138">
        <v>0</v>
      </c>
      <c r="Q185" s="138">
        <v>0</v>
      </c>
      <c r="R185" s="139"/>
      <c r="S185" s="139" t="s">
        <v>129</v>
      </c>
      <c r="T185" s="140" t="s">
        <v>129</v>
      </c>
      <c r="U185" s="121">
        <v>2.3290000000000002</v>
      </c>
      <c r="V185" s="121">
        <v>0.35214480000000004</v>
      </c>
      <c r="W185" s="121"/>
      <c r="X185" s="121" t="s">
        <v>281</v>
      </c>
      <c r="Y185" s="121" t="s">
        <v>131</v>
      </c>
      <c r="Z185" s="115"/>
      <c r="AA185" s="115"/>
      <c r="AB185" s="115"/>
      <c r="AC185" s="115"/>
      <c r="AD185" s="115"/>
      <c r="AE185" s="115"/>
      <c r="AF185" s="115"/>
      <c r="AG185" s="115" t="s">
        <v>282</v>
      </c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x14ac:dyDescent="0.4">
      <c r="A186" s="123" t="s">
        <v>126</v>
      </c>
      <c r="B186" s="124" t="s">
        <v>87</v>
      </c>
      <c r="C186" s="142" t="s">
        <v>88</v>
      </c>
      <c r="D186" s="125"/>
      <c r="E186" s="126"/>
      <c r="F186" s="127"/>
      <c r="G186" s="127">
        <f>G187+G189+G191+G192+G193</f>
        <v>0</v>
      </c>
      <c r="H186" s="127"/>
      <c r="I186" s="127">
        <v>436944.24</v>
      </c>
      <c r="J186" s="127"/>
      <c r="K186" s="127">
        <v>119898.58</v>
      </c>
      <c r="L186" s="127"/>
      <c r="M186" s="127"/>
      <c r="N186" s="126"/>
      <c r="O186" s="126"/>
      <c r="P186" s="126"/>
      <c r="Q186" s="126"/>
      <c r="R186" s="127"/>
      <c r="S186" s="127"/>
      <c r="T186" s="128"/>
      <c r="U186" s="122"/>
      <c r="V186" s="122"/>
      <c r="W186" s="122"/>
      <c r="X186" s="122"/>
      <c r="Y186" s="122"/>
      <c r="AG186" t="s">
        <v>127</v>
      </c>
    </row>
    <row r="187" spans="1:60" x14ac:dyDescent="0.4">
      <c r="A187" s="129">
        <v>170</v>
      </c>
      <c r="B187" s="130" t="s">
        <v>402</v>
      </c>
      <c r="C187" s="144" t="s">
        <v>403</v>
      </c>
      <c r="D187" s="131" t="s">
        <v>137</v>
      </c>
      <c r="E187" s="132">
        <v>6</v>
      </c>
      <c r="F187" s="133"/>
      <c r="G187" s="139">
        <f>E187*F187</f>
        <v>0</v>
      </c>
      <c r="H187" s="133">
        <v>38.71</v>
      </c>
      <c r="I187" s="133">
        <v>5881.9844999999996</v>
      </c>
      <c r="J187" s="133">
        <v>85.79</v>
      </c>
      <c r="K187" s="133">
        <v>13035.790499999999</v>
      </c>
      <c r="L187" s="133">
        <v>21</v>
      </c>
      <c r="M187" s="133">
        <v>22890.513799999997</v>
      </c>
      <c r="N187" s="132">
        <v>0</v>
      </c>
      <c r="O187" s="132">
        <v>0</v>
      </c>
      <c r="P187" s="132">
        <v>0</v>
      </c>
      <c r="Q187" s="132">
        <v>0</v>
      </c>
      <c r="R187" s="133"/>
      <c r="S187" s="133" t="s">
        <v>129</v>
      </c>
      <c r="T187" s="134" t="s">
        <v>129</v>
      </c>
      <c r="U187" s="121">
        <v>0.18</v>
      </c>
      <c r="V187" s="121">
        <v>27.350999999999996</v>
      </c>
      <c r="W187" s="121"/>
      <c r="X187" s="121" t="s">
        <v>130</v>
      </c>
      <c r="Y187" s="121" t="s">
        <v>131</v>
      </c>
      <c r="Z187" s="115"/>
      <c r="AA187" s="115"/>
      <c r="AB187" s="115"/>
      <c r="AC187" s="115"/>
      <c r="AD187" s="115"/>
      <c r="AE187" s="115"/>
      <c r="AF187" s="115"/>
      <c r="AG187" s="115" t="s">
        <v>132</v>
      </c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outlineLevel="1" x14ac:dyDescent="0.4">
      <c r="A188" s="118"/>
      <c r="B188" s="119"/>
      <c r="C188" s="314" t="s">
        <v>404</v>
      </c>
      <c r="D188" s="315"/>
      <c r="E188" s="315"/>
      <c r="F188" s="315"/>
      <c r="G188" s="315"/>
      <c r="H188" s="121"/>
      <c r="I188" s="121"/>
      <c r="J188" s="121"/>
      <c r="K188" s="121"/>
      <c r="L188" s="121"/>
      <c r="M188" s="121"/>
      <c r="N188" s="120"/>
      <c r="O188" s="120"/>
      <c r="P188" s="120"/>
      <c r="Q188" s="120"/>
      <c r="R188" s="121"/>
      <c r="S188" s="121"/>
      <c r="T188" s="121"/>
      <c r="U188" s="121"/>
      <c r="V188" s="121"/>
      <c r="W188" s="121"/>
      <c r="X188" s="121"/>
      <c r="Y188" s="121"/>
      <c r="Z188" s="115"/>
      <c r="AA188" s="115"/>
      <c r="AB188" s="115"/>
      <c r="AC188" s="115"/>
      <c r="AD188" s="115"/>
      <c r="AE188" s="115"/>
      <c r="AF188" s="115"/>
      <c r="AG188" s="115" t="s">
        <v>142</v>
      </c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x14ac:dyDescent="0.4">
      <c r="A189" s="129">
        <v>173</v>
      </c>
      <c r="B189" s="130" t="s">
        <v>405</v>
      </c>
      <c r="C189" s="144" t="s">
        <v>406</v>
      </c>
      <c r="D189" s="131" t="s">
        <v>137</v>
      </c>
      <c r="E189" s="132">
        <v>6</v>
      </c>
      <c r="F189" s="133"/>
      <c r="G189" s="139">
        <f>E189*F189</f>
        <v>0</v>
      </c>
      <c r="H189" s="133">
        <v>30.11</v>
      </c>
      <c r="I189" s="133">
        <v>320.9726</v>
      </c>
      <c r="J189" s="133">
        <v>412.39</v>
      </c>
      <c r="K189" s="133">
        <v>4396.0774000000001</v>
      </c>
      <c r="L189" s="133">
        <v>21</v>
      </c>
      <c r="M189" s="133">
        <v>5707.6305000000002</v>
      </c>
      <c r="N189" s="132">
        <v>2.0000000000000002E-5</v>
      </c>
      <c r="O189" s="132">
        <v>2.1320000000000003E-4</v>
      </c>
      <c r="P189" s="132">
        <v>0</v>
      </c>
      <c r="Q189" s="132">
        <v>0</v>
      </c>
      <c r="R189" s="133"/>
      <c r="S189" s="133" t="s">
        <v>129</v>
      </c>
      <c r="T189" s="134" t="s">
        <v>129</v>
      </c>
      <c r="U189" s="121">
        <v>0.75700000000000001</v>
      </c>
      <c r="V189" s="121">
        <v>8.0696200000000005</v>
      </c>
      <c r="W189" s="121"/>
      <c r="X189" s="121" t="s">
        <v>130</v>
      </c>
      <c r="Y189" s="121" t="s">
        <v>131</v>
      </c>
      <c r="Z189" s="115"/>
      <c r="AA189" s="115"/>
      <c r="AB189" s="115"/>
      <c r="AC189" s="115"/>
      <c r="AD189" s="115"/>
      <c r="AE189" s="115"/>
      <c r="AF189" s="115"/>
      <c r="AG189" s="115" t="s">
        <v>132</v>
      </c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outlineLevel="1" x14ac:dyDescent="0.4">
      <c r="A190" s="118"/>
      <c r="B190" s="119"/>
      <c r="C190" s="314" t="s">
        <v>407</v>
      </c>
      <c r="D190" s="315"/>
      <c r="E190" s="315"/>
      <c r="F190" s="315"/>
      <c r="G190" s="315"/>
      <c r="H190" s="121"/>
      <c r="I190" s="121"/>
      <c r="J190" s="121"/>
      <c r="K190" s="121"/>
      <c r="L190" s="121"/>
      <c r="M190" s="121"/>
      <c r="N190" s="120"/>
      <c r="O190" s="120"/>
      <c r="P190" s="120"/>
      <c r="Q190" s="120"/>
      <c r="R190" s="121"/>
      <c r="S190" s="121"/>
      <c r="T190" s="121"/>
      <c r="U190" s="121"/>
      <c r="V190" s="121"/>
      <c r="W190" s="121"/>
      <c r="X190" s="121"/>
      <c r="Y190" s="121"/>
      <c r="Z190" s="115"/>
      <c r="AA190" s="115"/>
      <c r="AB190" s="115"/>
      <c r="AC190" s="115"/>
      <c r="AD190" s="115"/>
      <c r="AE190" s="115"/>
      <c r="AF190" s="115"/>
      <c r="AG190" s="115" t="s">
        <v>142</v>
      </c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ht="20.399999999999999" x14ac:dyDescent="0.4">
      <c r="A191" s="135">
        <v>174</v>
      </c>
      <c r="B191" s="136" t="s">
        <v>408</v>
      </c>
      <c r="C191" s="143" t="s">
        <v>409</v>
      </c>
      <c r="D191" s="137" t="s">
        <v>188</v>
      </c>
      <c r="E191" s="138">
        <v>2</v>
      </c>
      <c r="F191" s="139"/>
      <c r="G191" s="139">
        <f>E191*F191</f>
        <v>0</v>
      </c>
      <c r="H191" s="139">
        <v>0</v>
      </c>
      <c r="I191" s="139">
        <v>0</v>
      </c>
      <c r="J191" s="139">
        <v>13800</v>
      </c>
      <c r="K191" s="139">
        <v>27600</v>
      </c>
      <c r="L191" s="139">
        <v>21</v>
      </c>
      <c r="M191" s="139">
        <v>33396</v>
      </c>
      <c r="N191" s="138">
        <v>1.038E-2</v>
      </c>
      <c r="O191" s="138">
        <v>2.0760000000000001E-2</v>
      </c>
      <c r="P191" s="138">
        <v>0</v>
      </c>
      <c r="Q191" s="138">
        <v>0</v>
      </c>
      <c r="R191" s="139"/>
      <c r="S191" s="139" t="s">
        <v>225</v>
      </c>
      <c r="T191" s="140" t="s">
        <v>169</v>
      </c>
      <c r="U191" s="121">
        <v>1.37</v>
      </c>
      <c r="V191" s="121">
        <v>2.74</v>
      </c>
      <c r="W191" s="121"/>
      <c r="X191" s="121" t="s">
        <v>130</v>
      </c>
      <c r="Y191" s="121" t="s">
        <v>131</v>
      </c>
      <c r="Z191" s="115"/>
      <c r="AA191" s="115"/>
      <c r="AB191" s="115"/>
      <c r="AC191" s="115"/>
      <c r="AD191" s="115"/>
      <c r="AE191" s="115"/>
      <c r="AF191" s="115"/>
      <c r="AG191" s="115" t="s">
        <v>132</v>
      </c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ht="20.399999999999999" x14ac:dyDescent="0.4">
      <c r="A192" s="135">
        <v>176</v>
      </c>
      <c r="B192" s="136" t="s">
        <v>410</v>
      </c>
      <c r="C192" s="143" t="s">
        <v>671</v>
      </c>
      <c r="D192" s="137" t="s">
        <v>188</v>
      </c>
      <c r="E192" s="138">
        <v>1</v>
      </c>
      <c r="F192" s="139"/>
      <c r="G192" s="139">
        <f>E192*F192</f>
        <v>0</v>
      </c>
      <c r="H192" s="139">
        <v>65000</v>
      </c>
      <c r="I192" s="139">
        <v>65000</v>
      </c>
      <c r="J192" s="139">
        <v>0</v>
      </c>
      <c r="K192" s="139">
        <v>0</v>
      </c>
      <c r="L192" s="139">
        <v>21</v>
      </c>
      <c r="M192" s="139">
        <v>78650</v>
      </c>
      <c r="N192" s="138">
        <v>0</v>
      </c>
      <c r="O192" s="138">
        <v>0</v>
      </c>
      <c r="P192" s="138">
        <v>0</v>
      </c>
      <c r="Q192" s="138">
        <v>0</v>
      </c>
      <c r="R192" s="139"/>
      <c r="S192" s="139" t="s">
        <v>225</v>
      </c>
      <c r="T192" s="140" t="s">
        <v>169</v>
      </c>
      <c r="U192" s="121">
        <v>0</v>
      </c>
      <c r="V192" s="121">
        <v>0</v>
      </c>
      <c r="W192" s="121"/>
      <c r="X192" s="121" t="s">
        <v>170</v>
      </c>
      <c r="Y192" s="121" t="s">
        <v>131</v>
      </c>
      <c r="Z192" s="115"/>
      <c r="AA192" s="115"/>
      <c r="AB192" s="115"/>
      <c r="AC192" s="115"/>
      <c r="AD192" s="115"/>
      <c r="AE192" s="115"/>
      <c r="AF192" s="115"/>
      <c r="AG192" s="115" t="s">
        <v>171</v>
      </c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x14ac:dyDescent="0.4">
      <c r="A193" s="135">
        <v>183</v>
      </c>
      <c r="B193" s="136" t="s">
        <v>411</v>
      </c>
      <c r="C193" s="143" t="s">
        <v>412</v>
      </c>
      <c r="D193" s="137" t="s">
        <v>0</v>
      </c>
      <c r="E193" s="138">
        <v>5472.6566999999995</v>
      </c>
      <c r="F193" s="139"/>
      <c r="G193" s="139">
        <f>E193*F193</f>
        <v>0</v>
      </c>
      <c r="H193" s="139">
        <v>0</v>
      </c>
      <c r="I193" s="139">
        <v>0</v>
      </c>
      <c r="J193" s="139">
        <v>1.75</v>
      </c>
      <c r="K193" s="139">
        <v>9577.1492249999992</v>
      </c>
      <c r="L193" s="139">
        <v>21</v>
      </c>
      <c r="M193" s="139">
        <v>11588.351499999999</v>
      </c>
      <c r="N193" s="138">
        <v>0</v>
      </c>
      <c r="O193" s="138">
        <v>0</v>
      </c>
      <c r="P193" s="138">
        <v>0</v>
      </c>
      <c r="Q193" s="138">
        <v>0</v>
      </c>
      <c r="R193" s="139"/>
      <c r="S193" s="139" t="s">
        <v>129</v>
      </c>
      <c r="T193" s="140" t="s">
        <v>129</v>
      </c>
      <c r="U193" s="121">
        <v>0</v>
      </c>
      <c r="V193" s="121">
        <v>0</v>
      </c>
      <c r="W193" s="121"/>
      <c r="X193" s="121" t="s">
        <v>281</v>
      </c>
      <c r="Y193" s="121" t="s">
        <v>131</v>
      </c>
      <c r="Z193" s="115"/>
      <c r="AA193" s="115"/>
      <c r="AB193" s="115"/>
      <c r="AC193" s="115"/>
      <c r="AD193" s="115"/>
      <c r="AE193" s="115"/>
      <c r="AF193" s="115"/>
      <c r="AG193" s="115" t="s">
        <v>282</v>
      </c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x14ac:dyDescent="0.4">
      <c r="A194" s="123" t="s">
        <v>126</v>
      </c>
      <c r="B194" s="124" t="s">
        <v>89</v>
      </c>
      <c r="C194" s="142" t="s">
        <v>90</v>
      </c>
      <c r="D194" s="125"/>
      <c r="E194" s="126"/>
      <c r="F194" s="127"/>
      <c r="G194" s="127">
        <f>G195+G196</f>
        <v>0</v>
      </c>
      <c r="H194" s="127"/>
      <c r="I194" s="127">
        <v>0</v>
      </c>
      <c r="J194" s="127"/>
      <c r="K194" s="127">
        <v>3638</v>
      </c>
      <c r="L194" s="127"/>
      <c r="M194" s="127"/>
      <c r="N194" s="126"/>
      <c r="O194" s="126"/>
      <c r="P194" s="126"/>
      <c r="Q194" s="126"/>
      <c r="R194" s="127"/>
      <c r="S194" s="127"/>
      <c r="T194" s="128"/>
      <c r="U194" s="122"/>
      <c r="V194" s="122"/>
      <c r="W194" s="122"/>
      <c r="X194" s="122"/>
      <c r="Y194" s="122"/>
      <c r="AG194" t="s">
        <v>127</v>
      </c>
    </row>
    <row r="195" spans="1:60" ht="51" x14ac:dyDescent="0.4">
      <c r="A195" s="135"/>
      <c r="B195" s="136"/>
      <c r="C195" s="143" t="s">
        <v>664</v>
      </c>
      <c r="D195" s="137" t="s">
        <v>530</v>
      </c>
      <c r="E195" s="138">
        <v>2</v>
      </c>
      <c r="F195" s="139"/>
      <c r="G195" s="139">
        <f>E195*F195</f>
        <v>0</v>
      </c>
      <c r="H195" s="139"/>
      <c r="I195" s="139"/>
      <c r="J195" s="139"/>
      <c r="K195" s="139"/>
      <c r="L195" s="139"/>
      <c r="M195" s="139"/>
      <c r="N195" s="138"/>
      <c r="O195" s="138"/>
      <c r="P195" s="138"/>
      <c r="Q195" s="138"/>
      <c r="R195" s="139"/>
      <c r="S195" s="139"/>
      <c r="T195" s="140"/>
      <c r="U195" s="121"/>
      <c r="V195" s="121"/>
      <c r="W195" s="121"/>
      <c r="X195" s="121"/>
      <c r="Y195" s="121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x14ac:dyDescent="0.4">
      <c r="A196" s="135">
        <v>184</v>
      </c>
      <c r="B196" s="136" t="s">
        <v>413</v>
      </c>
      <c r="C196" s="143" t="s">
        <v>414</v>
      </c>
      <c r="D196" s="137" t="s">
        <v>137</v>
      </c>
      <c r="E196" s="138">
        <v>3.4</v>
      </c>
      <c r="F196" s="139"/>
      <c r="G196" s="139">
        <f>E196*F196</f>
        <v>0</v>
      </c>
      <c r="H196" s="139">
        <v>0</v>
      </c>
      <c r="I196" s="139">
        <v>0</v>
      </c>
      <c r="J196" s="139">
        <v>1070</v>
      </c>
      <c r="K196" s="139">
        <v>3638</v>
      </c>
      <c r="L196" s="139">
        <v>21</v>
      </c>
      <c r="M196" s="139">
        <v>4401.9799999999996</v>
      </c>
      <c r="N196" s="138">
        <v>0</v>
      </c>
      <c r="O196" s="138">
        <v>0</v>
      </c>
      <c r="P196" s="138">
        <v>0.1</v>
      </c>
      <c r="Q196" s="138">
        <v>0.34</v>
      </c>
      <c r="R196" s="139"/>
      <c r="S196" s="139" t="s">
        <v>225</v>
      </c>
      <c r="T196" s="140" t="s">
        <v>169</v>
      </c>
      <c r="U196" s="121">
        <v>0</v>
      </c>
      <c r="V196" s="121">
        <v>0</v>
      </c>
      <c r="W196" s="121"/>
      <c r="X196" s="121" t="s">
        <v>130</v>
      </c>
      <c r="Y196" s="121" t="s">
        <v>131</v>
      </c>
      <c r="Z196" s="115"/>
      <c r="AA196" s="115"/>
      <c r="AB196" s="115"/>
      <c r="AC196" s="115"/>
      <c r="AD196" s="115"/>
      <c r="AE196" s="115"/>
      <c r="AF196" s="115"/>
      <c r="AG196" s="115" t="s">
        <v>132</v>
      </c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x14ac:dyDescent="0.4">
      <c r="A197" s="123" t="s">
        <v>126</v>
      </c>
      <c r="B197" s="124" t="s">
        <v>91</v>
      </c>
      <c r="C197" s="142" t="s">
        <v>92</v>
      </c>
      <c r="D197" s="125"/>
      <c r="E197" s="126"/>
      <c r="F197" s="127"/>
      <c r="G197" s="127">
        <f>SUM(G198:G200)</f>
        <v>0</v>
      </c>
      <c r="H197" s="127"/>
      <c r="I197" s="127">
        <v>63115</v>
      </c>
      <c r="J197" s="127"/>
      <c r="K197" s="127">
        <v>97985</v>
      </c>
      <c r="L197" s="127"/>
      <c r="M197" s="127"/>
      <c r="N197" s="126"/>
      <c r="O197" s="126"/>
      <c r="P197" s="126"/>
      <c r="Q197" s="126"/>
      <c r="R197" s="127"/>
      <c r="S197" s="127"/>
      <c r="T197" s="128"/>
      <c r="U197" s="122"/>
      <c r="V197" s="122"/>
      <c r="W197" s="122"/>
      <c r="X197" s="122"/>
      <c r="Y197" s="122"/>
      <c r="AG197" t="s">
        <v>127</v>
      </c>
    </row>
    <row r="198" spans="1:60" x14ac:dyDescent="0.4">
      <c r="A198" s="135">
        <v>185</v>
      </c>
      <c r="B198" s="136" t="s">
        <v>415</v>
      </c>
      <c r="C198" s="143" t="s">
        <v>416</v>
      </c>
      <c r="D198" s="137" t="s">
        <v>128</v>
      </c>
      <c r="E198" s="138">
        <v>250</v>
      </c>
      <c r="F198" s="139"/>
      <c r="G198" s="139">
        <f>E198*F198</f>
        <v>0</v>
      </c>
      <c r="H198" s="139">
        <v>249.48</v>
      </c>
      <c r="I198" s="139">
        <v>62370</v>
      </c>
      <c r="J198" s="139">
        <v>341.52</v>
      </c>
      <c r="K198" s="139">
        <v>85380</v>
      </c>
      <c r="L198" s="139">
        <v>21</v>
      </c>
      <c r="M198" s="139">
        <v>178777.5</v>
      </c>
      <c r="N198" s="138">
        <v>9.3000000000000005E-4</v>
      </c>
      <c r="O198" s="138">
        <v>0.23250000000000001</v>
      </c>
      <c r="P198" s="138">
        <v>0</v>
      </c>
      <c r="Q198" s="138">
        <v>0</v>
      </c>
      <c r="R198" s="139"/>
      <c r="S198" s="139" t="s">
        <v>129</v>
      </c>
      <c r="T198" s="140" t="s">
        <v>129</v>
      </c>
      <c r="U198" s="121">
        <v>0.63</v>
      </c>
      <c r="V198" s="121">
        <v>157.5</v>
      </c>
      <c r="W198" s="121"/>
      <c r="X198" s="121" t="s">
        <v>130</v>
      </c>
      <c r="Y198" s="121" t="s">
        <v>131</v>
      </c>
      <c r="Z198" s="115"/>
      <c r="AA198" s="115"/>
      <c r="AB198" s="115"/>
      <c r="AC198" s="115"/>
      <c r="AD198" s="115"/>
      <c r="AE198" s="115"/>
      <c r="AF198" s="115"/>
      <c r="AG198" s="115" t="s">
        <v>132</v>
      </c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x14ac:dyDescent="0.4">
      <c r="A199" s="135">
        <v>186</v>
      </c>
      <c r="B199" s="136" t="s">
        <v>417</v>
      </c>
      <c r="C199" s="143" t="s">
        <v>418</v>
      </c>
      <c r="D199" s="137" t="s">
        <v>128</v>
      </c>
      <c r="E199" s="138">
        <v>250</v>
      </c>
      <c r="F199" s="139"/>
      <c r="G199" s="139">
        <f>E199*F199</f>
        <v>0</v>
      </c>
      <c r="H199" s="139">
        <v>1.68</v>
      </c>
      <c r="I199" s="139">
        <v>420</v>
      </c>
      <c r="J199" s="139">
        <v>31.02</v>
      </c>
      <c r="K199" s="139">
        <v>7755</v>
      </c>
      <c r="L199" s="139">
        <v>21</v>
      </c>
      <c r="M199" s="139">
        <v>9891.75</v>
      </c>
      <c r="N199" s="138">
        <v>1.0000000000000001E-5</v>
      </c>
      <c r="O199" s="138">
        <v>2.5000000000000001E-3</v>
      </c>
      <c r="P199" s="138">
        <v>0</v>
      </c>
      <c r="Q199" s="138">
        <v>0</v>
      </c>
      <c r="R199" s="139"/>
      <c r="S199" s="139" t="s">
        <v>129</v>
      </c>
      <c r="T199" s="140" t="s">
        <v>129</v>
      </c>
      <c r="U199" s="121">
        <v>7.1999999999999995E-2</v>
      </c>
      <c r="V199" s="121">
        <v>18</v>
      </c>
      <c r="W199" s="121"/>
      <c r="X199" s="121" t="s">
        <v>130</v>
      </c>
      <c r="Y199" s="121" t="s">
        <v>131</v>
      </c>
      <c r="Z199" s="115"/>
      <c r="AA199" s="115"/>
      <c r="AB199" s="115"/>
      <c r="AC199" s="115"/>
      <c r="AD199" s="115"/>
      <c r="AE199" s="115"/>
      <c r="AF199" s="115"/>
      <c r="AG199" s="115" t="s">
        <v>132</v>
      </c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</row>
    <row r="200" spans="1:60" x14ac:dyDescent="0.4">
      <c r="A200" s="135">
        <v>187</v>
      </c>
      <c r="B200" s="136" t="s">
        <v>419</v>
      </c>
      <c r="C200" s="143" t="s">
        <v>420</v>
      </c>
      <c r="D200" s="137" t="s">
        <v>128</v>
      </c>
      <c r="E200" s="138">
        <v>250</v>
      </c>
      <c r="F200" s="139"/>
      <c r="G200" s="139">
        <f>E200*F200</f>
        <v>0</v>
      </c>
      <c r="H200" s="139">
        <v>1.3</v>
      </c>
      <c r="I200" s="139">
        <v>325</v>
      </c>
      <c r="J200" s="139">
        <v>19.399999999999999</v>
      </c>
      <c r="K200" s="139">
        <v>4850</v>
      </c>
      <c r="L200" s="139">
        <v>21</v>
      </c>
      <c r="M200" s="139">
        <v>6261.75</v>
      </c>
      <c r="N200" s="138">
        <v>1.0000000000000001E-5</v>
      </c>
      <c r="O200" s="138">
        <v>2.5000000000000001E-3</v>
      </c>
      <c r="P200" s="138">
        <v>0</v>
      </c>
      <c r="Q200" s="138">
        <v>0</v>
      </c>
      <c r="R200" s="139"/>
      <c r="S200" s="139" t="s">
        <v>129</v>
      </c>
      <c r="T200" s="140" t="s">
        <v>129</v>
      </c>
      <c r="U200" s="121">
        <v>4.4999999999999998E-2</v>
      </c>
      <c r="V200" s="121">
        <v>11.25</v>
      </c>
      <c r="W200" s="121"/>
      <c r="X200" s="121" t="s">
        <v>130</v>
      </c>
      <c r="Y200" s="121" t="s">
        <v>131</v>
      </c>
      <c r="Z200" s="115"/>
      <c r="AA200" s="115"/>
      <c r="AB200" s="115"/>
      <c r="AC200" s="115"/>
      <c r="AD200" s="115"/>
      <c r="AE200" s="115"/>
      <c r="AF200" s="115"/>
      <c r="AG200" s="115" t="s">
        <v>132</v>
      </c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</row>
    <row r="201" spans="1:60" x14ac:dyDescent="0.4">
      <c r="A201" s="123" t="s">
        <v>126</v>
      </c>
      <c r="B201" s="124" t="s">
        <v>93</v>
      </c>
      <c r="C201" s="142" t="s">
        <v>94</v>
      </c>
      <c r="D201" s="125"/>
      <c r="E201" s="126"/>
      <c r="F201" s="127"/>
      <c r="G201" s="127">
        <f>SUM(G202:G207)</f>
        <v>0</v>
      </c>
      <c r="H201" s="127"/>
      <c r="I201" s="127">
        <v>10689.74</v>
      </c>
      <c r="J201" s="127"/>
      <c r="K201" s="127">
        <v>4434.62</v>
      </c>
      <c r="L201" s="127"/>
      <c r="M201" s="127"/>
      <c r="N201" s="126"/>
      <c r="O201" s="126"/>
      <c r="P201" s="126"/>
      <c r="Q201" s="126"/>
      <c r="R201" s="127"/>
      <c r="S201" s="127"/>
      <c r="T201" s="128"/>
      <c r="U201" s="122"/>
      <c r="V201" s="122"/>
      <c r="W201" s="122"/>
      <c r="X201" s="122"/>
      <c r="Y201" s="122"/>
      <c r="AG201" t="s">
        <v>127</v>
      </c>
    </row>
    <row r="202" spans="1:60" ht="30.6" x14ac:dyDescent="0.4">
      <c r="A202" s="135">
        <v>1</v>
      </c>
      <c r="B202" s="136" t="s">
        <v>512</v>
      </c>
      <c r="C202" s="143" t="s">
        <v>672</v>
      </c>
      <c r="D202" s="137" t="s">
        <v>188</v>
      </c>
      <c r="E202" s="138">
        <v>7</v>
      </c>
      <c r="F202" s="139"/>
      <c r="G202" s="139">
        <f t="shared" ref="G202:G207" si="6">E202*F202</f>
        <v>0</v>
      </c>
      <c r="H202" s="139">
        <v>0</v>
      </c>
      <c r="I202" s="139">
        <v>0</v>
      </c>
      <c r="J202" s="139">
        <v>15120</v>
      </c>
      <c r="K202" s="139">
        <v>105840</v>
      </c>
      <c r="L202" s="139">
        <v>21</v>
      </c>
      <c r="M202" s="139">
        <v>128066.4</v>
      </c>
      <c r="N202" s="138">
        <v>0</v>
      </c>
      <c r="O202" s="138">
        <v>0</v>
      </c>
      <c r="P202" s="138">
        <v>0</v>
      </c>
      <c r="Q202" s="138">
        <v>0</v>
      </c>
      <c r="R202" s="139"/>
      <c r="S202" s="139" t="s">
        <v>225</v>
      </c>
      <c r="T202" s="140" t="s">
        <v>169</v>
      </c>
      <c r="U202" s="121"/>
      <c r="V202" s="121"/>
      <c r="W202" s="121"/>
      <c r="X202" s="121"/>
      <c r="Y202" s="121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</row>
    <row r="203" spans="1:60" ht="30.6" x14ac:dyDescent="0.4">
      <c r="A203" s="135">
        <v>2</v>
      </c>
      <c r="B203" s="136" t="s">
        <v>513</v>
      </c>
      <c r="C203" s="143" t="s">
        <v>673</v>
      </c>
      <c r="D203" s="137" t="s">
        <v>188</v>
      </c>
      <c r="E203" s="138">
        <v>8</v>
      </c>
      <c r="F203" s="139"/>
      <c r="G203" s="139">
        <f t="shared" si="6"/>
        <v>0</v>
      </c>
      <c r="H203" s="139">
        <v>0</v>
      </c>
      <c r="I203" s="139">
        <v>0</v>
      </c>
      <c r="J203" s="139">
        <v>12792</v>
      </c>
      <c r="K203" s="139">
        <v>102336</v>
      </c>
      <c r="L203" s="139">
        <v>21</v>
      </c>
      <c r="M203" s="139">
        <v>123826.56</v>
      </c>
      <c r="N203" s="138">
        <v>0</v>
      </c>
      <c r="O203" s="138">
        <v>0</v>
      </c>
      <c r="P203" s="138">
        <v>0</v>
      </c>
      <c r="Q203" s="138">
        <v>0</v>
      </c>
      <c r="R203" s="139"/>
      <c r="S203" s="139" t="s">
        <v>225</v>
      </c>
      <c r="T203" s="140" t="s">
        <v>169</v>
      </c>
      <c r="U203" s="121"/>
      <c r="V203" s="121"/>
      <c r="W203" s="121"/>
      <c r="X203" s="121"/>
      <c r="Y203" s="121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ht="30.6" x14ac:dyDescent="0.4">
      <c r="A204" s="135">
        <v>3</v>
      </c>
      <c r="B204" s="136" t="s">
        <v>514</v>
      </c>
      <c r="C204" s="143" t="s">
        <v>674</v>
      </c>
      <c r="D204" s="137" t="s">
        <v>188</v>
      </c>
      <c r="E204" s="138">
        <v>2</v>
      </c>
      <c r="F204" s="139"/>
      <c r="G204" s="139">
        <f t="shared" si="6"/>
        <v>0</v>
      </c>
      <c r="H204" s="139">
        <v>0</v>
      </c>
      <c r="I204" s="139">
        <v>0</v>
      </c>
      <c r="J204" s="139">
        <v>15225</v>
      </c>
      <c r="K204" s="139">
        <v>30450</v>
      </c>
      <c r="L204" s="139">
        <v>21</v>
      </c>
      <c r="M204" s="139">
        <v>36844.5</v>
      </c>
      <c r="N204" s="138">
        <v>0</v>
      </c>
      <c r="O204" s="138">
        <v>0</v>
      </c>
      <c r="P204" s="138">
        <v>0</v>
      </c>
      <c r="Q204" s="138">
        <v>0</v>
      </c>
      <c r="R204" s="139"/>
      <c r="S204" s="139" t="s">
        <v>225</v>
      </c>
      <c r="T204" s="140" t="s">
        <v>169</v>
      </c>
      <c r="U204" s="121"/>
      <c r="V204" s="121"/>
      <c r="W204" s="121"/>
      <c r="X204" s="121"/>
      <c r="Y204" s="121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x14ac:dyDescent="0.4">
      <c r="A205" s="129">
        <v>4</v>
      </c>
      <c r="B205" s="130" t="s">
        <v>515</v>
      </c>
      <c r="C205" s="144" t="s">
        <v>424</v>
      </c>
      <c r="D205" s="131" t="s">
        <v>0</v>
      </c>
      <c r="E205" s="132">
        <v>2386.2600000000002</v>
      </c>
      <c r="F205" s="133"/>
      <c r="G205" s="139">
        <f t="shared" si="6"/>
        <v>0</v>
      </c>
      <c r="H205" s="133">
        <v>0</v>
      </c>
      <c r="I205" s="133">
        <v>0</v>
      </c>
      <c r="J205" s="133">
        <v>0.51</v>
      </c>
      <c r="K205" s="133">
        <v>1216.9926</v>
      </c>
      <c r="L205" s="133">
        <v>21</v>
      </c>
      <c r="M205" s="133">
        <v>1472.5579</v>
      </c>
      <c r="N205" s="132">
        <v>0</v>
      </c>
      <c r="O205" s="132">
        <v>0</v>
      </c>
      <c r="P205" s="132">
        <v>0</v>
      </c>
      <c r="Q205" s="132">
        <v>0</v>
      </c>
      <c r="R205" s="133"/>
      <c r="S205" s="133" t="s">
        <v>129</v>
      </c>
      <c r="T205" s="134" t="s">
        <v>129</v>
      </c>
      <c r="U205" s="121"/>
      <c r="V205" s="121"/>
      <c r="W205" s="121"/>
      <c r="X205" s="121"/>
      <c r="Y205" s="121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</row>
    <row r="206" spans="1:60" ht="20.399999999999999" x14ac:dyDescent="0.4">
      <c r="A206" s="135">
        <v>6</v>
      </c>
      <c r="B206" s="136" t="s">
        <v>421</v>
      </c>
      <c r="C206" s="143" t="s">
        <v>422</v>
      </c>
      <c r="D206" s="137" t="s">
        <v>128</v>
      </c>
      <c r="E206" s="138">
        <v>25.245000000000001</v>
      </c>
      <c r="F206" s="139"/>
      <c r="G206" s="139">
        <f t="shared" si="6"/>
        <v>0</v>
      </c>
      <c r="H206" s="139">
        <v>423.44</v>
      </c>
      <c r="I206" s="139">
        <v>10689.7428</v>
      </c>
      <c r="J206" s="139">
        <v>171.56</v>
      </c>
      <c r="K206" s="139">
        <v>4331.0322000000006</v>
      </c>
      <c r="L206" s="139">
        <v>21</v>
      </c>
      <c r="M206" s="139">
        <v>18175.143800000002</v>
      </c>
      <c r="N206" s="138">
        <v>3.82E-3</v>
      </c>
      <c r="O206" s="138">
        <v>9.6435900000000005E-2</v>
      </c>
      <c r="P206" s="138">
        <v>0</v>
      </c>
      <c r="Q206" s="138">
        <v>0</v>
      </c>
      <c r="R206" s="139"/>
      <c r="S206" s="139" t="s">
        <v>129</v>
      </c>
      <c r="T206" s="140" t="s">
        <v>129</v>
      </c>
      <c r="U206" s="121">
        <v>0.3</v>
      </c>
      <c r="V206" s="121">
        <v>7.5735000000000001</v>
      </c>
      <c r="W206" s="121"/>
      <c r="X206" s="121" t="s">
        <v>130</v>
      </c>
      <c r="Y206" s="121" t="s">
        <v>131</v>
      </c>
      <c r="Z206" s="115"/>
      <c r="AA206" s="115"/>
      <c r="AB206" s="115"/>
      <c r="AC206" s="115"/>
      <c r="AD206" s="115"/>
      <c r="AE206" s="115"/>
      <c r="AF206" s="115"/>
      <c r="AG206" s="115" t="s">
        <v>132</v>
      </c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</row>
    <row r="207" spans="1:60" x14ac:dyDescent="0.4">
      <c r="A207" s="135">
        <v>193</v>
      </c>
      <c r="B207" s="136" t="s">
        <v>423</v>
      </c>
      <c r="C207" s="143" t="s">
        <v>424</v>
      </c>
      <c r="D207" s="137" t="s">
        <v>280</v>
      </c>
      <c r="E207" s="138">
        <v>9.6439999999999998E-2</v>
      </c>
      <c r="F207" s="139"/>
      <c r="G207" s="139">
        <f t="shared" si="6"/>
        <v>0</v>
      </c>
      <c r="H207" s="139">
        <v>0</v>
      </c>
      <c r="I207" s="139">
        <v>0</v>
      </c>
      <c r="J207" s="139">
        <v>1074</v>
      </c>
      <c r="K207" s="139">
        <v>103.57656</v>
      </c>
      <c r="L207" s="139">
        <v>21</v>
      </c>
      <c r="M207" s="139">
        <v>125.3318</v>
      </c>
      <c r="N207" s="138">
        <v>0</v>
      </c>
      <c r="O207" s="138">
        <v>0</v>
      </c>
      <c r="P207" s="138">
        <v>0</v>
      </c>
      <c r="Q207" s="138">
        <v>0</v>
      </c>
      <c r="R207" s="139"/>
      <c r="S207" s="139" t="s">
        <v>129</v>
      </c>
      <c r="T207" s="140" t="s">
        <v>129</v>
      </c>
      <c r="U207" s="121">
        <v>2.0819999999999999</v>
      </c>
      <c r="V207" s="121">
        <v>0.20078807999999998</v>
      </c>
      <c r="W207" s="121"/>
      <c r="X207" s="121" t="s">
        <v>281</v>
      </c>
      <c r="Y207" s="121" t="s">
        <v>131</v>
      </c>
      <c r="Z207" s="115"/>
      <c r="AA207" s="115"/>
      <c r="AB207" s="115"/>
      <c r="AC207" s="115"/>
      <c r="AD207" s="115"/>
      <c r="AE207" s="115"/>
      <c r="AF207" s="115"/>
      <c r="AG207" s="115" t="s">
        <v>282</v>
      </c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</row>
    <row r="208" spans="1:60" x14ac:dyDescent="0.4">
      <c r="A208" s="123" t="s">
        <v>126</v>
      </c>
      <c r="B208" s="124" t="s">
        <v>95</v>
      </c>
      <c r="C208" s="142" t="s">
        <v>96</v>
      </c>
      <c r="D208" s="125"/>
      <c r="E208" s="126"/>
      <c r="F208" s="127"/>
      <c r="G208" s="127" cm="1">
        <f t="array" ref="G208">SUM(G209:G212+G214)</f>
        <v>0</v>
      </c>
      <c r="H208" s="127"/>
      <c r="I208" s="127">
        <v>19324.59</v>
      </c>
      <c r="J208" s="127"/>
      <c r="K208" s="127">
        <v>69006.66</v>
      </c>
      <c r="L208" s="127"/>
      <c r="M208" s="127"/>
      <c r="N208" s="126"/>
      <c r="O208" s="126"/>
      <c r="P208" s="126"/>
      <c r="Q208" s="126"/>
      <c r="R208" s="127"/>
      <c r="S208" s="127"/>
      <c r="T208" s="128"/>
      <c r="U208" s="122"/>
      <c r="V208" s="122"/>
      <c r="W208" s="122"/>
      <c r="X208" s="122"/>
      <c r="Y208" s="122"/>
      <c r="AG208" t="s">
        <v>127</v>
      </c>
    </row>
    <row r="209" spans="1:60" ht="20.399999999999999" x14ac:dyDescent="0.4">
      <c r="A209" s="135">
        <v>194</v>
      </c>
      <c r="B209" s="136" t="s">
        <v>425</v>
      </c>
      <c r="C209" s="143" t="s">
        <v>426</v>
      </c>
      <c r="D209" s="137" t="s">
        <v>188</v>
      </c>
      <c r="E209" s="138">
        <v>3</v>
      </c>
      <c r="F209" s="139"/>
      <c r="G209" s="139">
        <f>E209*F209</f>
        <v>0</v>
      </c>
      <c r="H209" s="139">
        <v>0</v>
      </c>
      <c r="I209" s="139">
        <v>0</v>
      </c>
      <c r="J209" s="139">
        <v>98.6</v>
      </c>
      <c r="K209" s="139">
        <v>591.59999999999991</v>
      </c>
      <c r="L209" s="139">
        <v>21</v>
      </c>
      <c r="M209" s="139">
        <v>715.83600000000001</v>
      </c>
      <c r="N209" s="138">
        <v>0</v>
      </c>
      <c r="O209" s="138">
        <v>0</v>
      </c>
      <c r="P209" s="138">
        <v>0</v>
      </c>
      <c r="Q209" s="138">
        <v>0</v>
      </c>
      <c r="R209" s="139"/>
      <c r="S209" s="139" t="s">
        <v>129</v>
      </c>
      <c r="T209" s="140" t="s">
        <v>129</v>
      </c>
      <c r="U209" s="121">
        <v>0.18</v>
      </c>
      <c r="V209" s="121">
        <v>1.08</v>
      </c>
      <c r="W209" s="121"/>
      <c r="X209" s="121" t="s">
        <v>130</v>
      </c>
      <c r="Y209" s="121" t="s">
        <v>131</v>
      </c>
      <c r="Z209" s="115"/>
      <c r="AA209" s="115"/>
      <c r="AB209" s="115"/>
      <c r="AC209" s="115"/>
      <c r="AD209" s="115"/>
      <c r="AE209" s="115"/>
      <c r="AF209" s="115"/>
      <c r="AG209" s="115" t="s">
        <v>132</v>
      </c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</row>
    <row r="210" spans="1:60" x14ac:dyDescent="0.4">
      <c r="A210" s="135">
        <v>199</v>
      </c>
      <c r="B210" s="136"/>
      <c r="C210" s="143" t="s">
        <v>533</v>
      </c>
      <c r="D210" s="137" t="s">
        <v>530</v>
      </c>
      <c r="E210" s="138">
        <v>1</v>
      </c>
      <c r="F210" s="139"/>
      <c r="G210" s="139">
        <f>E210*F210</f>
        <v>0</v>
      </c>
      <c r="H210" s="139">
        <v>17.59</v>
      </c>
      <c r="I210" s="139">
        <v>263.85000000000002</v>
      </c>
      <c r="J210" s="139">
        <v>132.41</v>
      </c>
      <c r="K210" s="139">
        <v>1986.1499999999999</v>
      </c>
      <c r="L210" s="139">
        <v>21</v>
      </c>
      <c r="M210" s="139">
        <v>2722.5</v>
      </c>
      <c r="N210" s="138">
        <v>1.1E-4</v>
      </c>
      <c r="O210" s="138">
        <v>1.65E-3</v>
      </c>
      <c r="P210" s="138">
        <v>0</v>
      </c>
      <c r="Q210" s="138">
        <v>0</v>
      </c>
      <c r="R210" s="139"/>
      <c r="S210" s="139" t="s">
        <v>129</v>
      </c>
      <c r="T210" s="140"/>
      <c r="U210" s="121">
        <v>0.24</v>
      </c>
      <c r="V210" s="121">
        <v>3.5999999999999996</v>
      </c>
      <c r="W210" s="121"/>
      <c r="X210" s="121" t="s">
        <v>130</v>
      </c>
      <c r="Y210" s="121" t="s">
        <v>131</v>
      </c>
      <c r="Z210" s="115"/>
      <c r="AA210" s="115"/>
      <c r="AB210" s="115"/>
      <c r="AC210" s="115"/>
      <c r="AD210" s="115"/>
      <c r="AE210" s="115"/>
      <c r="AF210" s="115"/>
      <c r="AG210" s="115" t="s">
        <v>132</v>
      </c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</row>
    <row r="211" spans="1:60" x14ac:dyDescent="0.4">
      <c r="A211" s="135"/>
      <c r="B211" s="136"/>
      <c r="C211" s="143" t="s">
        <v>550</v>
      </c>
      <c r="D211" s="137" t="s">
        <v>530</v>
      </c>
      <c r="E211" s="138">
        <v>1</v>
      </c>
      <c r="F211" s="139"/>
      <c r="G211" s="139">
        <f>E211*F211</f>
        <v>0</v>
      </c>
      <c r="H211" s="139"/>
      <c r="I211" s="139"/>
      <c r="J211" s="139"/>
      <c r="K211" s="139"/>
      <c r="L211" s="139"/>
      <c r="M211" s="139"/>
      <c r="N211" s="138"/>
      <c r="O211" s="138"/>
      <c r="P211" s="138"/>
      <c r="Q211" s="138"/>
      <c r="R211" s="139"/>
      <c r="S211" s="139"/>
      <c r="T211" s="140"/>
      <c r="U211" s="121"/>
      <c r="V211" s="121"/>
      <c r="W211" s="121"/>
      <c r="X211" s="121"/>
      <c r="Y211" s="121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x14ac:dyDescent="0.4">
      <c r="A212" s="129">
        <v>206</v>
      </c>
      <c r="B212" s="130" t="s">
        <v>427</v>
      </c>
      <c r="C212" s="144" t="s">
        <v>428</v>
      </c>
      <c r="D212" s="131" t="s">
        <v>137</v>
      </c>
      <c r="E212" s="132">
        <v>48</v>
      </c>
      <c r="F212" s="133"/>
      <c r="G212" s="139">
        <f>E212*F212</f>
        <v>0</v>
      </c>
      <c r="H212" s="133">
        <v>0</v>
      </c>
      <c r="I212" s="133">
        <v>0</v>
      </c>
      <c r="J212" s="133">
        <v>134.5</v>
      </c>
      <c r="K212" s="133">
        <v>6456</v>
      </c>
      <c r="L212" s="133">
        <v>21</v>
      </c>
      <c r="M212" s="133">
        <v>7811.76</v>
      </c>
      <c r="N212" s="132">
        <v>0</v>
      </c>
      <c r="O212" s="132">
        <v>0</v>
      </c>
      <c r="P212" s="132">
        <v>0</v>
      </c>
      <c r="Q212" s="132">
        <v>0</v>
      </c>
      <c r="R212" s="133"/>
      <c r="S212" s="133" t="s">
        <v>129</v>
      </c>
      <c r="T212" s="134" t="s">
        <v>129</v>
      </c>
      <c r="U212" s="121">
        <v>0.25</v>
      </c>
      <c r="V212" s="121">
        <v>12</v>
      </c>
      <c r="W212" s="121"/>
      <c r="X212" s="121" t="s">
        <v>130</v>
      </c>
      <c r="Y212" s="121" t="s">
        <v>131</v>
      </c>
      <c r="Z212" s="115"/>
      <c r="AA212" s="115"/>
      <c r="AB212" s="115"/>
      <c r="AC212" s="115"/>
      <c r="AD212" s="115"/>
      <c r="AE212" s="115"/>
      <c r="AF212" s="115"/>
      <c r="AG212" s="115" t="s">
        <v>132</v>
      </c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</row>
    <row r="213" spans="1:60" outlineLevel="1" x14ac:dyDescent="0.4">
      <c r="A213" s="118"/>
      <c r="B213" s="119"/>
      <c r="C213" s="314" t="s">
        <v>388</v>
      </c>
      <c r="D213" s="315"/>
      <c r="E213" s="315"/>
      <c r="F213" s="315"/>
      <c r="G213" s="315"/>
      <c r="H213" s="121"/>
      <c r="I213" s="121"/>
      <c r="J213" s="121"/>
      <c r="K213" s="121"/>
      <c r="L213" s="121"/>
      <c r="M213" s="121"/>
      <c r="N213" s="120"/>
      <c r="O213" s="120"/>
      <c r="P213" s="120"/>
      <c r="Q213" s="120"/>
      <c r="R213" s="121"/>
      <c r="S213" s="121"/>
      <c r="T213" s="121"/>
      <c r="U213" s="121"/>
      <c r="V213" s="121"/>
      <c r="W213" s="121"/>
      <c r="X213" s="121"/>
      <c r="Y213" s="121"/>
      <c r="Z213" s="115"/>
      <c r="AA213" s="115"/>
      <c r="AB213" s="115"/>
      <c r="AC213" s="115"/>
      <c r="AD213" s="115"/>
      <c r="AE213" s="115"/>
      <c r="AF213" s="115"/>
      <c r="AG213" s="115" t="s">
        <v>142</v>
      </c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</row>
    <row r="214" spans="1:60" x14ac:dyDescent="0.4">
      <c r="A214" s="135">
        <v>207</v>
      </c>
      <c r="B214" s="136" t="s">
        <v>429</v>
      </c>
      <c r="C214" s="143" t="s">
        <v>430</v>
      </c>
      <c r="D214" s="137" t="s">
        <v>188</v>
      </c>
      <c r="E214" s="138">
        <v>6</v>
      </c>
      <c r="F214" s="139"/>
      <c r="G214" s="139">
        <f>E214*F214</f>
        <v>0</v>
      </c>
      <c r="H214" s="139">
        <v>0</v>
      </c>
      <c r="I214" s="139">
        <v>0</v>
      </c>
      <c r="J214" s="139">
        <v>216.5</v>
      </c>
      <c r="K214" s="139">
        <v>1299</v>
      </c>
      <c r="L214" s="139">
        <v>21</v>
      </c>
      <c r="M214" s="139">
        <v>1571.79</v>
      </c>
      <c r="N214" s="138">
        <v>0</v>
      </c>
      <c r="O214" s="138">
        <v>0</v>
      </c>
      <c r="P214" s="138">
        <v>0</v>
      </c>
      <c r="Q214" s="138">
        <v>0</v>
      </c>
      <c r="R214" s="139"/>
      <c r="S214" s="139" t="s">
        <v>129</v>
      </c>
      <c r="T214" s="140" t="s">
        <v>129</v>
      </c>
      <c r="U214" s="121">
        <v>0.4</v>
      </c>
      <c r="V214" s="121">
        <v>2.4000000000000004</v>
      </c>
      <c r="W214" s="121"/>
      <c r="X214" s="121" t="s">
        <v>130</v>
      </c>
      <c r="Y214" s="121" t="s">
        <v>131</v>
      </c>
      <c r="Z214" s="115"/>
      <c r="AA214" s="115"/>
      <c r="AB214" s="115"/>
      <c r="AC214" s="115"/>
      <c r="AD214" s="115"/>
      <c r="AE214" s="115"/>
      <c r="AF214" s="115"/>
      <c r="AG214" s="115" t="s">
        <v>132</v>
      </c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x14ac:dyDescent="0.4">
      <c r="A215" s="123" t="s">
        <v>126</v>
      </c>
      <c r="B215" s="124" t="s">
        <v>97</v>
      </c>
      <c r="C215" s="142" t="s">
        <v>98</v>
      </c>
      <c r="D215" s="125"/>
      <c r="E215" s="126"/>
      <c r="F215" s="127"/>
      <c r="G215" s="127">
        <f>G216+G217+G219+G220+G221+G222+G223+G224</f>
        <v>0</v>
      </c>
      <c r="H215" s="127"/>
      <c r="I215" s="127">
        <v>0</v>
      </c>
      <c r="J215" s="127"/>
      <c r="K215" s="127">
        <v>281957.59000000003</v>
      </c>
      <c r="L215" s="127"/>
      <c r="M215" s="127"/>
      <c r="N215" s="126"/>
      <c r="O215" s="126"/>
      <c r="P215" s="126"/>
      <c r="Q215" s="126"/>
      <c r="R215" s="127"/>
      <c r="S215" s="127"/>
      <c r="T215" s="128"/>
      <c r="U215" s="122"/>
      <c r="V215" s="122"/>
      <c r="W215" s="122"/>
      <c r="X215" s="122"/>
      <c r="Y215" s="122"/>
      <c r="AG215" t="s">
        <v>127</v>
      </c>
    </row>
    <row r="216" spans="1:60" x14ac:dyDescent="0.4">
      <c r="A216" s="135">
        <v>213</v>
      </c>
      <c r="B216" s="136" t="s">
        <v>431</v>
      </c>
      <c r="C216" s="143" t="s">
        <v>432</v>
      </c>
      <c r="D216" s="137" t="s">
        <v>280</v>
      </c>
      <c r="E216" s="138">
        <v>49.753329999999998</v>
      </c>
      <c r="F216" s="139"/>
      <c r="G216" s="139">
        <f>E216*F216</f>
        <v>0</v>
      </c>
      <c r="H216" s="139">
        <v>0</v>
      </c>
      <c r="I216" s="139">
        <v>0</v>
      </c>
      <c r="J216" s="139">
        <v>407.5</v>
      </c>
      <c r="K216" s="139">
        <v>20274.481974999999</v>
      </c>
      <c r="L216" s="139">
        <v>21</v>
      </c>
      <c r="M216" s="139">
        <v>24532.120799999997</v>
      </c>
      <c r="N216" s="138">
        <v>0</v>
      </c>
      <c r="O216" s="138">
        <v>0</v>
      </c>
      <c r="P216" s="138">
        <v>0</v>
      </c>
      <c r="Q216" s="138">
        <v>0</v>
      </c>
      <c r="R216" s="139"/>
      <c r="S216" s="139" t="s">
        <v>129</v>
      </c>
      <c r="T216" s="140" t="s">
        <v>129</v>
      </c>
      <c r="U216" s="121">
        <v>0.93</v>
      </c>
      <c r="V216" s="121">
        <v>46.270596900000001</v>
      </c>
      <c r="W216" s="121"/>
      <c r="X216" s="121" t="s">
        <v>130</v>
      </c>
      <c r="Y216" s="121" t="s">
        <v>131</v>
      </c>
      <c r="Z216" s="115"/>
      <c r="AA216" s="115"/>
      <c r="AB216" s="115"/>
      <c r="AC216" s="115"/>
      <c r="AD216" s="115"/>
      <c r="AE216" s="115"/>
      <c r="AF216" s="115"/>
      <c r="AG216" s="115" t="s">
        <v>132</v>
      </c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x14ac:dyDescent="0.4">
      <c r="A217" s="129">
        <v>214</v>
      </c>
      <c r="B217" s="130" t="s">
        <v>433</v>
      </c>
      <c r="C217" s="144" t="s">
        <v>434</v>
      </c>
      <c r="D217" s="131" t="s">
        <v>280</v>
      </c>
      <c r="E217" s="132">
        <v>74.63</v>
      </c>
      <c r="F217" s="133"/>
      <c r="G217" s="139">
        <f>E217*F217</f>
        <v>0</v>
      </c>
      <c r="H217" s="133">
        <v>0</v>
      </c>
      <c r="I217" s="133">
        <v>0</v>
      </c>
      <c r="J217" s="133">
        <v>264</v>
      </c>
      <c r="K217" s="133">
        <v>19702.32</v>
      </c>
      <c r="L217" s="133">
        <v>21</v>
      </c>
      <c r="M217" s="133">
        <v>23839.807199999999</v>
      </c>
      <c r="N217" s="132">
        <v>0</v>
      </c>
      <c r="O217" s="132">
        <v>0</v>
      </c>
      <c r="P217" s="132">
        <v>0</v>
      </c>
      <c r="Q217" s="132">
        <v>0</v>
      </c>
      <c r="R217" s="133"/>
      <c r="S217" s="133" t="s">
        <v>129</v>
      </c>
      <c r="T217" s="134" t="s">
        <v>129</v>
      </c>
      <c r="U217" s="121">
        <v>0.49</v>
      </c>
      <c r="V217" s="121">
        <v>36.5687</v>
      </c>
      <c r="W217" s="121"/>
      <c r="X217" s="121" t="s">
        <v>130</v>
      </c>
      <c r="Y217" s="121" t="s">
        <v>131</v>
      </c>
      <c r="Z217" s="115"/>
      <c r="AA217" s="115"/>
      <c r="AB217" s="115"/>
      <c r="AC217" s="115"/>
      <c r="AD217" s="115"/>
      <c r="AE217" s="115"/>
      <c r="AF217" s="115"/>
      <c r="AG217" s="115" t="s">
        <v>132</v>
      </c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</row>
    <row r="218" spans="1:60" outlineLevel="1" x14ac:dyDescent="0.4">
      <c r="A218" s="118"/>
      <c r="B218" s="119"/>
      <c r="C218" s="314" t="s">
        <v>435</v>
      </c>
      <c r="D218" s="315"/>
      <c r="E218" s="315"/>
      <c r="F218" s="315"/>
      <c r="G218" s="315"/>
      <c r="H218" s="121"/>
      <c r="I218" s="121"/>
      <c r="J218" s="121"/>
      <c r="K218" s="121"/>
      <c r="L218" s="121"/>
      <c r="M218" s="121"/>
      <c r="N218" s="120"/>
      <c r="O218" s="120"/>
      <c r="P218" s="120"/>
      <c r="Q218" s="120"/>
      <c r="R218" s="121"/>
      <c r="S218" s="121"/>
      <c r="T218" s="121"/>
      <c r="U218" s="121"/>
      <c r="V218" s="121"/>
      <c r="W218" s="121"/>
      <c r="X218" s="121"/>
      <c r="Y218" s="121"/>
      <c r="Z218" s="115"/>
      <c r="AA218" s="115"/>
      <c r="AB218" s="115"/>
      <c r="AC218" s="115"/>
      <c r="AD218" s="115"/>
      <c r="AE218" s="115"/>
      <c r="AF218" s="115"/>
      <c r="AG218" s="115" t="s">
        <v>142</v>
      </c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</row>
    <row r="219" spans="1:60" x14ac:dyDescent="0.4">
      <c r="A219" s="135">
        <v>215</v>
      </c>
      <c r="B219" s="136" t="s">
        <v>436</v>
      </c>
      <c r="C219" s="143" t="s">
        <v>437</v>
      </c>
      <c r="D219" s="137" t="s">
        <v>280</v>
      </c>
      <c r="E219" s="138">
        <v>1417.97</v>
      </c>
      <c r="F219" s="139"/>
      <c r="G219" s="139">
        <f t="shared" ref="G219:G224" si="7">E219*F219</f>
        <v>0</v>
      </c>
      <c r="H219" s="139">
        <v>0</v>
      </c>
      <c r="I219" s="139">
        <v>0</v>
      </c>
      <c r="J219" s="139">
        <v>25</v>
      </c>
      <c r="K219" s="139">
        <v>35449.25</v>
      </c>
      <c r="L219" s="139">
        <v>21</v>
      </c>
      <c r="M219" s="139">
        <v>42893.592499999999</v>
      </c>
      <c r="N219" s="138">
        <v>0</v>
      </c>
      <c r="O219" s="138">
        <v>0</v>
      </c>
      <c r="P219" s="138">
        <v>0</v>
      </c>
      <c r="Q219" s="138">
        <v>0</v>
      </c>
      <c r="R219" s="139"/>
      <c r="S219" s="139" t="s">
        <v>129</v>
      </c>
      <c r="T219" s="140" t="s">
        <v>129</v>
      </c>
      <c r="U219" s="121">
        <v>0</v>
      </c>
      <c r="V219" s="121">
        <v>0</v>
      </c>
      <c r="W219" s="121"/>
      <c r="X219" s="121" t="s">
        <v>130</v>
      </c>
      <c r="Y219" s="121" t="s">
        <v>131</v>
      </c>
      <c r="Z219" s="115"/>
      <c r="AA219" s="115"/>
      <c r="AB219" s="115"/>
      <c r="AC219" s="115"/>
      <c r="AD219" s="115"/>
      <c r="AE219" s="115"/>
      <c r="AF219" s="115"/>
      <c r="AG219" s="115" t="s">
        <v>132</v>
      </c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x14ac:dyDescent="0.4">
      <c r="A220" s="135">
        <v>216</v>
      </c>
      <c r="B220" s="136" t="s">
        <v>438</v>
      </c>
      <c r="C220" s="143" t="s">
        <v>439</v>
      </c>
      <c r="D220" s="137" t="s">
        <v>280</v>
      </c>
      <c r="E220" s="138">
        <v>597.04</v>
      </c>
      <c r="F220" s="139"/>
      <c r="G220" s="139">
        <f t="shared" si="7"/>
        <v>0</v>
      </c>
      <c r="H220" s="139">
        <v>0</v>
      </c>
      <c r="I220" s="139">
        <v>0</v>
      </c>
      <c r="J220" s="139">
        <v>41.2</v>
      </c>
      <c r="K220" s="139">
        <v>24598.047999999999</v>
      </c>
      <c r="L220" s="139">
        <v>21</v>
      </c>
      <c r="M220" s="139">
        <v>29763.640499999998</v>
      </c>
      <c r="N220" s="138">
        <v>0</v>
      </c>
      <c r="O220" s="138">
        <v>0</v>
      </c>
      <c r="P220" s="138">
        <v>0</v>
      </c>
      <c r="Q220" s="138">
        <v>0</v>
      </c>
      <c r="R220" s="139"/>
      <c r="S220" s="139" t="s">
        <v>129</v>
      </c>
      <c r="T220" s="140" t="s">
        <v>129</v>
      </c>
      <c r="U220" s="121">
        <v>0.11</v>
      </c>
      <c r="V220" s="121">
        <v>65.674399999999991</v>
      </c>
      <c r="W220" s="121"/>
      <c r="X220" s="121" t="s">
        <v>130</v>
      </c>
      <c r="Y220" s="121" t="s">
        <v>131</v>
      </c>
      <c r="Z220" s="115"/>
      <c r="AA220" s="115"/>
      <c r="AB220" s="115"/>
      <c r="AC220" s="115"/>
      <c r="AD220" s="115"/>
      <c r="AE220" s="115"/>
      <c r="AF220" s="115"/>
      <c r="AG220" s="115" t="s">
        <v>132</v>
      </c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x14ac:dyDescent="0.4">
      <c r="A221" s="135">
        <v>217</v>
      </c>
      <c r="B221" s="136" t="s">
        <v>440</v>
      </c>
      <c r="C221" s="143" t="s">
        <v>441</v>
      </c>
      <c r="D221" s="137" t="s">
        <v>280</v>
      </c>
      <c r="E221" s="138">
        <v>72.48</v>
      </c>
      <c r="F221" s="139"/>
      <c r="G221" s="139">
        <f t="shared" si="7"/>
        <v>0</v>
      </c>
      <c r="H221" s="139">
        <v>0</v>
      </c>
      <c r="I221" s="139">
        <v>0</v>
      </c>
      <c r="J221" s="139">
        <v>1958</v>
      </c>
      <c r="K221" s="139">
        <v>141915.84</v>
      </c>
      <c r="L221" s="139">
        <v>21</v>
      </c>
      <c r="M221" s="139">
        <v>171718.16639999999</v>
      </c>
      <c r="N221" s="138">
        <v>0</v>
      </c>
      <c r="O221" s="138">
        <v>0</v>
      </c>
      <c r="P221" s="138">
        <v>0</v>
      </c>
      <c r="Q221" s="138">
        <v>0</v>
      </c>
      <c r="R221" s="139"/>
      <c r="S221" s="139" t="s">
        <v>129</v>
      </c>
      <c r="T221" s="140" t="s">
        <v>129</v>
      </c>
      <c r="U221" s="121">
        <v>0</v>
      </c>
      <c r="V221" s="121">
        <v>0</v>
      </c>
      <c r="W221" s="121"/>
      <c r="X221" s="121" t="s">
        <v>130</v>
      </c>
      <c r="Y221" s="121" t="s">
        <v>131</v>
      </c>
      <c r="Z221" s="115"/>
      <c r="AA221" s="115"/>
      <c r="AB221" s="115"/>
      <c r="AC221" s="115"/>
      <c r="AD221" s="115"/>
      <c r="AE221" s="115"/>
      <c r="AF221" s="115"/>
      <c r="AG221" s="115" t="s">
        <v>132</v>
      </c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x14ac:dyDescent="0.4">
      <c r="A222" s="135">
        <v>218</v>
      </c>
      <c r="B222" s="136" t="s">
        <v>442</v>
      </c>
      <c r="C222" s="143" t="s">
        <v>443</v>
      </c>
      <c r="D222" s="137" t="s">
        <v>280</v>
      </c>
      <c r="E222" s="138">
        <v>2.15</v>
      </c>
      <c r="F222" s="139"/>
      <c r="G222" s="139">
        <f t="shared" si="7"/>
        <v>0</v>
      </c>
      <c r="H222" s="139">
        <v>0</v>
      </c>
      <c r="I222" s="139">
        <v>0</v>
      </c>
      <c r="J222" s="139">
        <v>2825</v>
      </c>
      <c r="K222" s="139">
        <v>6073.75</v>
      </c>
      <c r="L222" s="139">
        <v>21</v>
      </c>
      <c r="M222" s="139">
        <v>7349.2375000000002</v>
      </c>
      <c r="N222" s="138">
        <v>0</v>
      </c>
      <c r="O222" s="138">
        <v>0</v>
      </c>
      <c r="P222" s="138">
        <v>0</v>
      </c>
      <c r="Q222" s="138">
        <v>0</v>
      </c>
      <c r="R222" s="139"/>
      <c r="S222" s="139" t="s">
        <v>129</v>
      </c>
      <c r="T222" s="140" t="s">
        <v>129</v>
      </c>
      <c r="U222" s="121">
        <v>0</v>
      </c>
      <c r="V222" s="121">
        <v>0</v>
      </c>
      <c r="W222" s="121"/>
      <c r="X222" s="121" t="s">
        <v>130</v>
      </c>
      <c r="Y222" s="121" t="s">
        <v>131</v>
      </c>
      <c r="Z222" s="115"/>
      <c r="AA222" s="115"/>
      <c r="AB222" s="115"/>
      <c r="AC222" s="115"/>
      <c r="AD222" s="115"/>
      <c r="AE222" s="115"/>
      <c r="AF222" s="115"/>
      <c r="AG222" s="115" t="s">
        <v>132</v>
      </c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x14ac:dyDescent="0.4">
      <c r="A223" s="135">
        <v>219</v>
      </c>
      <c r="B223" s="136" t="s">
        <v>444</v>
      </c>
      <c r="C223" s="143" t="s">
        <v>445</v>
      </c>
      <c r="D223" s="137" t="s">
        <v>280</v>
      </c>
      <c r="E223" s="138">
        <v>24.876670000000001</v>
      </c>
      <c r="F223" s="139"/>
      <c r="G223" s="139">
        <f t="shared" si="7"/>
        <v>0</v>
      </c>
      <c r="H223" s="139">
        <v>0</v>
      </c>
      <c r="I223" s="139">
        <v>0</v>
      </c>
      <c r="J223" s="139">
        <v>256</v>
      </c>
      <c r="K223" s="139">
        <v>6368.4275200000002</v>
      </c>
      <c r="L223" s="139">
        <v>21</v>
      </c>
      <c r="M223" s="139">
        <v>7705.8002999999999</v>
      </c>
      <c r="N223" s="138">
        <v>0</v>
      </c>
      <c r="O223" s="138">
        <v>0</v>
      </c>
      <c r="P223" s="138">
        <v>0</v>
      </c>
      <c r="Q223" s="138">
        <v>0</v>
      </c>
      <c r="R223" s="139"/>
      <c r="S223" s="139" t="s">
        <v>129</v>
      </c>
      <c r="T223" s="140" t="s">
        <v>129</v>
      </c>
      <c r="U223" s="121">
        <v>0.65</v>
      </c>
      <c r="V223" s="121">
        <v>16.169835500000001</v>
      </c>
      <c r="W223" s="121"/>
      <c r="X223" s="121" t="s">
        <v>130</v>
      </c>
      <c r="Y223" s="121" t="s">
        <v>131</v>
      </c>
      <c r="Z223" s="115"/>
      <c r="AA223" s="115"/>
      <c r="AB223" s="115"/>
      <c r="AC223" s="115"/>
      <c r="AD223" s="115"/>
      <c r="AE223" s="115"/>
      <c r="AF223" s="115"/>
      <c r="AG223" s="115" t="s">
        <v>446</v>
      </c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</row>
    <row r="224" spans="1:60" x14ac:dyDescent="0.4">
      <c r="A224" s="135">
        <v>220</v>
      </c>
      <c r="B224" s="136" t="s">
        <v>447</v>
      </c>
      <c r="C224" s="143" t="s">
        <v>448</v>
      </c>
      <c r="D224" s="137" t="s">
        <v>280</v>
      </c>
      <c r="E224" s="138">
        <v>74.629159999999999</v>
      </c>
      <c r="F224" s="139"/>
      <c r="G224" s="139">
        <f t="shared" si="7"/>
        <v>0</v>
      </c>
      <c r="H224" s="139">
        <v>0</v>
      </c>
      <c r="I224" s="139">
        <v>0</v>
      </c>
      <c r="J224" s="139">
        <v>369.5</v>
      </c>
      <c r="K224" s="139">
        <v>27575.474620000001</v>
      </c>
      <c r="L224" s="139">
        <v>21</v>
      </c>
      <c r="M224" s="139">
        <v>33366.318700000003</v>
      </c>
      <c r="N224" s="138">
        <v>0</v>
      </c>
      <c r="O224" s="138">
        <v>0</v>
      </c>
      <c r="P224" s="138">
        <v>0</v>
      </c>
      <c r="Q224" s="138">
        <v>0</v>
      </c>
      <c r="R224" s="139"/>
      <c r="S224" s="139" t="s">
        <v>129</v>
      </c>
      <c r="T224" s="140" t="s">
        <v>129</v>
      </c>
      <c r="U224" s="121">
        <v>0.94</v>
      </c>
      <c r="V224" s="121">
        <v>70.151410399999989</v>
      </c>
      <c r="W224" s="121"/>
      <c r="X224" s="121" t="s">
        <v>449</v>
      </c>
      <c r="Y224" s="121" t="s">
        <v>131</v>
      </c>
      <c r="Z224" s="115"/>
      <c r="AA224" s="115"/>
      <c r="AB224" s="115"/>
      <c r="AC224" s="115"/>
      <c r="AD224" s="115"/>
      <c r="AE224" s="115"/>
      <c r="AF224" s="115"/>
      <c r="AG224" s="115" t="s">
        <v>450</v>
      </c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x14ac:dyDescent="0.4">
      <c r="A225" s="123" t="s">
        <v>126</v>
      </c>
      <c r="B225" s="124" t="s">
        <v>99</v>
      </c>
      <c r="C225" s="142" t="s">
        <v>24</v>
      </c>
      <c r="D225" s="125"/>
      <c r="E225" s="126"/>
      <c r="F225" s="127"/>
      <c r="G225" s="127">
        <f>G226+G227+G229+G232+G235+G238+G242+G247+G249+G251+G253+G255+G259+G260+G261+G262+G263+G264+G265</f>
        <v>0</v>
      </c>
      <c r="H225" s="127"/>
      <c r="I225" s="127">
        <v>0</v>
      </c>
      <c r="J225" s="127"/>
      <c r="K225" s="127">
        <v>283847.56</v>
      </c>
      <c r="L225" s="127"/>
      <c r="M225" s="127"/>
      <c r="N225" s="126"/>
      <c r="O225" s="126"/>
      <c r="P225" s="126"/>
      <c r="Q225" s="126"/>
      <c r="R225" s="127"/>
      <c r="S225" s="127"/>
      <c r="T225" s="128"/>
      <c r="U225" s="122"/>
      <c r="V225" s="122"/>
      <c r="W225" s="122"/>
      <c r="X225" s="122"/>
      <c r="Y225" s="122"/>
      <c r="AG225" t="s">
        <v>127</v>
      </c>
    </row>
    <row r="226" spans="1:60" x14ac:dyDescent="0.4">
      <c r="A226" s="135">
        <v>221</v>
      </c>
      <c r="B226" s="136" t="s">
        <v>451</v>
      </c>
      <c r="C226" s="143" t="s">
        <v>452</v>
      </c>
      <c r="D226" s="137" t="s">
        <v>453</v>
      </c>
      <c r="E226" s="138">
        <v>1</v>
      </c>
      <c r="F226" s="139"/>
      <c r="G226" s="139">
        <f>E226*F226</f>
        <v>0</v>
      </c>
      <c r="H226" s="139">
        <v>0</v>
      </c>
      <c r="I226" s="139">
        <v>0</v>
      </c>
      <c r="J226" s="139">
        <v>5000</v>
      </c>
      <c r="K226" s="139">
        <v>5000</v>
      </c>
      <c r="L226" s="139">
        <v>21</v>
      </c>
      <c r="M226" s="139">
        <v>6050</v>
      </c>
      <c r="N226" s="138">
        <v>0</v>
      </c>
      <c r="O226" s="138">
        <v>0</v>
      </c>
      <c r="P226" s="138">
        <v>0</v>
      </c>
      <c r="Q226" s="138">
        <v>0</v>
      </c>
      <c r="R226" s="139"/>
      <c r="S226" s="139" t="s">
        <v>129</v>
      </c>
      <c r="T226" s="140" t="s">
        <v>169</v>
      </c>
      <c r="U226" s="121">
        <v>0</v>
      </c>
      <c r="V226" s="121">
        <v>0</v>
      </c>
      <c r="W226" s="121"/>
      <c r="X226" s="121" t="s">
        <v>454</v>
      </c>
      <c r="Y226" s="121" t="s">
        <v>131</v>
      </c>
      <c r="Z226" s="115"/>
      <c r="AA226" s="115"/>
      <c r="AB226" s="115"/>
      <c r="AC226" s="115"/>
      <c r="AD226" s="115"/>
      <c r="AE226" s="115"/>
      <c r="AF226" s="115"/>
      <c r="AG226" s="115" t="s">
        <v>455</v>
      </c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x14ac:dyDescent="0.4">
      <c r="A227" s="129">
        <v>222</v>
      </c>
      <c r="B227" s="130" t="s">
        <v>456</v>
      </c>
      <c r="C227" s="144" t="s">
        <v>457</v>
      </c>
      <c r="D227" s="131" t="s">
        <v>453</v>
      </c>
      <c r="E227" s="132">
        <v>1</v>
      </c>
      <c r="F227" s="133"/>
      <c r="G227" s="139">
        <f>E227*F227</f>
        <v>0</v>
      </c>
      <c r="H227" s="133">
        <v>0</v>
      </c>
      <c r="I227" s="133">
        <v>0</v>
      </c>
      <c r="J227" s="133">
        <v>3000</v>
      </c>
      <c r="K227" s="133">
        <v>3000</v>
      </c>
      <c r="L227" s="133">
        <v>21</v>
      </c>
      <c r="M227" s="133">
        <v>3630</v>
      </c>
      <c r="N227" s="132">
        <v>0</v>
      </c>
      <c r="O227" s="132">
        <v>0</v>
      </c>
      <c r="P227" s="132">
        <v>0</v>
      </c>
      <c r="Q227" s="132">
        <v>0</v>
      </c>
      <c r="R227" s="133"/>
      <c r="S227" s="133" t="s">
        <v>129</v>
      </c>
      <c r="T227" s="134" t="s">
        <v>169</v>
      </c>
      <c r="U227" s="121">
        <v>0</v>
      </c>
      <c r="V227" s="121">
        <v>0</v>
      </c>
      <c r="W227" s="121"/>
      <c r="X227" s="121" t="s">
        <v>454</v>
      </c>
      <c r="Y227" s="121" t="s">
        <v>131</v>
      </c>
      <c r="Z227" s="115"/>
      <c r="AA227" s="115"/>
      <c r="AB227" s="115"/>
      <c r="AC227" s="115"/>
      <c r="AD227" s="115"/>
      <c r="AE227" s="115"/>
      <c r="AF227" s="115"/>
      <c r="AG227" s="115" t="s">
        <v>455</v>
      </c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</row>
    <row r="228" spans="1:60" ht="20.7" outlineLevel="1" x14ac:dyDescent="0.4">
      <c r="A228" s="118"/>
      <c r="B228" s="119"/>
      <c r="C228" s="314" t="s">
        <v>458</v>
      </c>
      <c r="D228" s="315"/>
      <c r="E228" s="315"/>
      <c r="F228" s="315"/>
      <c r="G228" s="315"/>
      <c r="H228" s="121"/>
      <c r="I228" s="121"/>
      <c r="J228" s="121"/>
      <c r="K228" s="121"/>
      <c r="L228" s="121"/>
      <c r="M228" s="121"/>
      <c r="N228" s="120"/>
      <c r="O228" s="120"/>
      <c r="P228" s="120"/>
      <c r="Q228" s="120"/>
      <c r="R228" s="121"/>
      <c r="S228" s="121"/>
      <c r="T228" s="121"/>
      <c r="U228" s="121"/>
      <c r="V228" s="121"/>
      <c r="W228" s="121"/>
      <c r="X228" s="121"/>
      <c r="Y228" s="121"/>
      <c r="Z228" s="115"/>
      <c r="AA228" s="115"/>
      <c r="AB228" s="115"/>
      <c r="AC228" s="115"/>
      <c r="AD228" s="115"/>
      <c r="AE228" s="115"/>
      <c r="AF228" s="115"/>
      <c r="AG228" s="115" t="s">
        <v>142</v>
      </c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41" t="str">
        <f>C228</f>
        <v>Zaměření a vytýčení stávajících inženýrských sítí v místě stavby z hlediska jejich ochrany při provádění stavby.</v>
      </c>
      <c r="BB228" s="115"/>
      <c r="BC228" s="115"/>
      <c r="BD228" s="115"/>
      <c r="BE228" s="115"/>
      <c r="BF228" s="115"/>
      <c r="BG228" s="115"/>
      <c r="BH228" s="115"/>
    </row>
    <row r="229" spans="1:60" x14ac:dyDescent="0.4">
      <c r="A229" s="129">
        <v>223</v>
      </c>
      <c r="B229" s="130" t="s">
        <v>459</v>
      </c>
      <c r="C229" s="144" t="s">
        <v>460</v>
      </c>
      <c r="D229" s="131" t="s">
        <v>453</v>
      </c>
      <c r="E229" s="132">
        <v>1</v>
      </c>
      <c r="F229" s="133"/>
      <c r="G229" s="139">
        <f>E229*F229</f>
        <v>0</v>
      </c>
      <c r="H229" s="133">
        <v>0</v>
      </c>
      <c r="I229" s="133">
        <v>0</v>
      </c>
      <c r="J229" s="133">
        <v>53365.86</v>
      </c>
      <c r="K229" s="133">
        <v>53365.86</v>
      </c>
      <c r="L229" s="133">
        <v>21</v>
      </c>
      <c r="M229" s="133">
        <v>64572.690600000002</v>
      </c>
      <c r="N229" s="132">
        <v>0</v>
      </c>
      <c r="O229" s="132">
        <v>0</v>
      </c>
      <c r="P229" s="132">
        <v>0</v>
      </c>
      <c r="Q229" s="132">
        <v>0</v>
      </c>
      <c r="R229" s="133"/>
      <c r="S229" s="133" t="s">
        <v>129</v>
      </c>
      <c r="T229" s="134" t="s">
        <v>169</v>
      </c>
      <c r="U229" s="121">
        <v>0</v>
      </c>
      <c r="V229" s="121">
        <v>0</v>
      </c>
      <c r="W229" s="121"/>
      <c r="X229" s="121" t="s">
        <v>454</v>
      </c>
      <c r="Y229" s="121" t="s">
        <v>131</v>
      </c>
      <c r="Z229" s="115"/>
      <c r="AA229" s="115"/>
      <c r="AB229" s="115"/>
      <c r="AC229" s="115"/>
      <c r="AD229" s="115"/>
      <c r="AE229" s="115"/>
      <c r="AF229" s="115"/>
      <c r="AG229" s="115" t="s">
        <v>461</v>
      </c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</row>
    <row r="230" spans="1:60" ht="30.9" outlineLevel="1" x14ac:dyDescent="0.4">
      <c r="A230" s="118"/>
      <c r="B230" s="119"/>
      <c r="C230" s="314" t="s">
        <v>462</v>
      </c>
      <c r="D230" s="315"/>
      <c r="E230" s="315"/>
      <c r="F230" s="315"/>
      <c r="G230" s="315"/>
      <c r="H230" s="121"/>
      <c r="I230" s="121"/>
      <c r="J230" s="121"/>
      <c r="K230" s="121"/>
      <c r="L230" s="121"/>
      <c r="M230" s="121"/>
      <c r="N230" s="120"/>
      <c r="O230" s="120"/>
      <c r="P230" s="120"/>
      <c r="Q230" s="120"/>
      <c r="R230" s="121"/>
      <c r="S230" s="121"/>
      <c r="T230" s="121"/>
      <c r="U230" s="121"/>
      <c r="V230" s="121"/>
      <c r="W230" s="121"/>
      <c r="X230" s="121"/>
      <c r="Y230" s="121"/>
      <c r="Z230" s="115"/>
      <c r="AA230" s="115"/>
      <c r="AB230" s="115"/>
      <c r="AC230" s="115"/>
      <c r="AD230" s="115"/>
      <c r="AE230" s="115"/>
      <c r="AF230" s="115"/>
      <c r="AG230" s="115" t="s">
        <v>142</v>
      </c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41" t="str">
        <f>C230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30" s="115"/>
      <c r="BC230" s="115"/>
      <c r="BD230" s="115"/>
      <c r="BE230" s="115"/>
      <c r="BF230" s="115"/>
      <c r="BG230" s="115"/>
      <c r="BH230" s="115"/>
    </row>
    <row r="231" spans="1:60" ht="81.900000000000006" outlineLevel="2" x14ac:dyDescent="0.4">
      <c r="A231" s="118"/>
      <c r="B231" s="119"/>
      <c r="C231" s="312" t="s">
        <v>463</v>
      </c>
      <c r="D231" s="313"/>
      <c r="E231" s="313"/>
      <c r="F231" s="313"/>
      <c r="G231" s="313"/>
      <c r="H231" s="121"/>
      <c r="I231" s="121"/>
      <c r="J231" s="121"/>
      <c r="K231" s="121"/>
      <c r="L231" s="121"/>
      <c r="M231" s="121"/>
      <c r="N231" s="120"/>
      <c r="O231" s="120"/>
      <c r="P231" s="120"/>
      <c r="Q231" s="120"/>
      <c r="R231" s="121"/>
      <c r="S231" s="121"/>
      <c r="T231" s="121"/>
      <c r="U231" s="121"/>
      <c r="V231" s="121"/>
      <c r="W231" s="121"/>
      <c r="X231" s="121"/>
      <c r="Y231" s="121"/>
      <c r="Z231" s="115"/>
      <c r="AA231" s="115"/>
      <c r="AB231" s="115"/>
      <c r="AC231" s="115"/>
      <c r="AD231" s="115"/>
      <c r="AE231" s="115"/>
      <c r="AF231" s="115"/>
      <c r="AG231" s="115" t="s">
        <v>142</v>
      </c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41" t="str">
        <f>C231</f>
        <v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 Zřízení ochranných stříšek nad vstupy.</v>
      </c>
      <c r="BB231" s="115"/>
      <c r="BC231" s="115"/>
      <c r="BD231" s="115"/>
      <c r="BE231" s="115"/>
      <c r="BF231" s="115"/>
      <c r="BG231" s="115"/>
      <c r="BH231" s="115"/>
    </row>
    <row r="232" spans="1:60" x14ac:dyDescent="0.4">
      <c r="A232" s="129">
        <v>224</v>
      </c>
      <c r="B232" s="130" t="s">
        <v>464</v>
      </c>
      <c r="C232" s="144" t="s">
        <v>465</v>
      </c>
      <c r="D232" s="131" t="s">
        <v>453</v>
      </c>
      <c r="E232" s="132">
        <v>1</v>
      </c>
      <c r="F232" s="133"/>
      <c r="G232" s="139">
        <f>E232*F232</f>
        <v>0</v>
      </c>
      <c r="H232" s="133">
        <v>0</v>
      </c>
      <c r="I232" s="133">
        <v>0</v>
      </c>
      <c r="J232" s="133">
        <v>29532.639999999999</v>
      </c>
      <c r="K232" s="133">
        <v>29532.639999999999</v>
      </c>
      <c r="L232" s="133">
        <v>21</v>
      </c>
      <c r="M232" s="133">
        <v>35734.494399999996</v>
      </c>
      <c r="N232" s="132">
        <v>0</v>
      </c>
      <c r="O232" s="132">
        <v>0</v>
      </c>
      <c r="P232" s="132">
        <v>0</v>
      </c>
      <c r="Q232" s="132">
        <v>0</v>
      </c>
      <c r="R232" s="133"/>
      <c r="S232" s="133" t="s">
        <v>129</v>
      </c>
      <c r="T232" s="134" t="s">
        <v>169</v>
      </c>
      <c r="U232" s="121">
        <v>0</v>
      </c>
      <c r="V232" s="121">
        <v>0</v>
      </c>
      <c r="W232" s="121"/>
      <c r="X232" s="121" t="s">
        <v>454</v>
      </c>
      <c r="Y232" s="121" t="s">
        <v>131</v>
      </c>
      <c r="Z232" s="115"/>
      <c r="AA232" s="115"/>
      <c r="AB232" s="115"/>
      <c r="AC232" s="115"/>
      <c r="AD232" s="115"/>
      <c r="AE232" s="115"/>
      <c r="AF232" s="115"/>
      <c r="AG232" s="115" t="s">
        <v>466</v>
      </c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</row>
    <row r="233" spans="1:60" ht="30.9" outlineLevel="1" x14ac:dyDescent="0.4">
      <c r="A233" s="118"/>
      <c r="B233" s="119"/>
      <c r="C233" s="314" t="s">
        <v>467</v>
      </c>
      <c r="D233" s="315"/>
      <c r="E233" s="315"/>
      <c r="F233" s="315"/>
      <c r="G233" s="315"/>
      <c r="H233" s="121"/>
      <c r="I233" s="121"/>
      <c r="J233" s="121"/>
      <c r="K233" s="121"/>
      <c r="L233" s="121"/>
      <c r="M233" s="121"/>
      <c r="N233" s="120"/>
      <c r="O233" s="120"/>
      <c r="P233" s="120"/>
      <c r="Q233" s="120"/>
      <c r="R233" s="121"/>
      <c r="S233" s="121"/>
      <c r="T233" s="121"/>
      <c r="U233" s="121"/>
      <c r="V233" s="121"/>
      <c r="W233" s="121"/>
      <c r="X233" s="121"/>
      <c r="Y233" s="121"/>
      <c r="Z233" s="115"/>
      <c r="AA233" s="115"/>
      <c r="AB233" s="115"/>
      <c r="AC233" s="115"/>
      <c r="AD233" s="115"/>
      <c r="AE233" s="115"/>
      <c r="AF233" s="115"/>
      <c r="AG233" s="115" t="s">
        <v>142</v>
      </c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41" t="str">
        <f>C233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33" s="115"/>
      <c r="BC233" s="115"/>
      <c r="BD233" s="115"/>
      <c r="BE233" s="115"/>
      <c r="BF233" s="115"/>
      <c r="BG233" s="115"/>
      <c r="BH233" s="115"/>
    </row>
    <row r="234" spans="1:60" ht="81.900000000000006" outlineLevel="2" x14ac:dyDescent="0.4">
      <c r="A234" s="118"/>
      <c r="B234" s="119"/>
      <c r="C234" s="312" t="s">
        <v>468</v>
      </c>
      <c r="D234" s="313"/>
      <c r="E234" s="313"/>
      <c r="F234" s="313"/>
      <c r="G234" s="313"/>
      <c r="H234" s="121"/>
      <c r="I234" s="121"/>
      <c r="J234" s="121"/>
      <c r="K234" s="121"/>
      <c r="L234" s="121"/>
      <c r="M234" s="121"/>
      <c r="N234" s="120"/>
      <c r="O234" s="120"/>
      <c r="P234" s="120"/>
      <c r="Q234" s="120"/>
      <c r="R234" s="121"/>
      <c r="S234" s="121"/>
      <c r="T234" s="121"/>
      <c r="U234" s="121"/>
      <c r="V234" s="121"/>
      <c r="W234" s="121"/>
      <c r="X234" s="121"/>
      <c r="Y234" s="121"/>
      <c r="Z234" s="115"/>
      <c r="AA234" s="115"/>
      <c r="AB234" s="115"/>
      <c r="AC234" s="115"/>
      <c r="AD234" s="115"/>
      <c r="AE234" s="115"/>
      <c r="AF234" s="115"/>
      <c r="AG234" s="115" t="s">
        <v>142</v>
      </c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41" t="str">
        <f>C234</f>
        <v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v>
      </c>
      <c r="BB234" s="115"/>
      <c r="BC234" s="115"/>
      <c r="BD234" s="115"/>
      <c r="BE234" s="115"/>
      <c r="BF234" s="115"/>
      <c r="BG234" s="115"/>
      <c r="BH234" s="115"/>
    </row>
    <row r="235" spans="1:60" x14ac:dyDescent="0.4">
      <c r="A235" s="129">
        <v>225</v>
      </c>
      <c r="B235" s="130" t="s">
        <v>469</v>
      </c>
      <c r="C235" s="144" t="s">
        <v>470</v>
      </c>
      <c r="D235" s="131" t="s">
        <v>453</v>
      </c>
      <c r="E235" s="132">
        <v>1</v>
      </c>
      <c r="F235" s="133"/>
      <c r="G235" s="139">
        <f>E235*F235</f>
        <v>0</v>
      </c>
      <c r="H235" s="133">
        <v>0</v>
      </c>
      <c r="I235" s="133">
        <v>0</v>
      </c>
      <c r="J235" s="133">
        <v>14554.32</v>
      </c>
      <c r="K235" s="133">
        <v>14554.32</v>
      </c>
      <c r="L235" s="133">
        <v>21</v>
      </c>
      <c r="M235" s="133">
        <v>17610.727199999998</v>
      </c>
      <c r="N235" s="132">
        <v>0</v>
      </c>
      <c r="O235" s="132">
        <v>0</v>
      </c>
      <c r="P235" s="132">
        <v>0</v>
      </c>
      <c r="Q235" s="132">
        <v>0</v>
      </c>
      <c r="R235" s="133"/>
      <c r="S235" s="133" t="s">
        <v>129</v>
      </c>
      <c r="T235" s="134" t="s">
        <v>169</v>
      </c>
      <c r="U235" s="121">
        <v>0</v>
      </c>
      <c r="V235" s="121">
        <v>0</v>
      </c>
      <c r="W235" s="121"/>
      <c r="X235" s="121" t="s">
        <v>454</v>
      </c>
      <c r="Y235" s="121" t="s">
        <v>131</v>
      </c>
      <c r="Z235" s="115"/>
      <c r="AA235" s="115"/>
      <c r="AB235" s="115"/>
      <c r="AC235" s="115"/>
      <c r="AD235" s="115"/>
      <c r="AE235" s="115"/>
      <c r="AF235" s="115"/>
      <c r="AG235" s="115" t="s">
        <v>461</v>
      </c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</row>
    <row r="236" spans="1:60" ht="30.9" outlineLevel="1" x14ac:dyDescent="0.4">
      <c r="A236" s="118"/>
      <c r="B236" s="119"/>
      <c r="C236" s="314" t="s">
        <v>471</v>
      </c>
      <c r="D236" s="315"/>
      <c r="E236" s="315"/>
      <c r="F236" s="315"/>
      <c r="G236" s="315"/>
      <c r="H236" s="121"/>
      <c r="I236" s="121"/>
      <c r="J236" s="121"/>
      <c r="K236" s="121"/>
      <c r="L236" s="121"/>
      <c r="M236" s="121"/>
      <c r="N236" s="120"/>
      <c r="O236" s="120"/>
      <c r="P236" s="120"/>
      <c r="Q236" s="120"/>
      <c r="R236" s="121"/>
      <c r="S236" s="121"/>
      <c r="T236" s="121"/>
      <c r="U236" s="121"/>
      <c r="V236" s="121"/>
      <c r="W236" s="121"/>
      <c r="X236" s="121"/>
      <c r="Y236" s="121"/>
      <c r="Z236" s="115"/>
      <c r="AA236" s="115"/>
      <c r="AB236" s="115"/>
      <c r="AC236" s="115"/>
      <c r="AD236" s="115"/>
      <c r="AE236" s="115"/>
      <c r="AF236" s="115"/>
      <c r="AG236" s="115" t="s">
        <v>142</v>
      </c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41" t="str">
        <f>C236</f>
        <v>Odstranění objektů zařízení staveniště včetně přípojek energií a jejich odvoz. Položka zahrnuje i náklady na úpravu povrchů po odstranění zařízení staveniště ( zatravnění, ornice)  a úklid ploch, na kterých bylo zařízení staveniště provozováno.</v>
      </c>
      <c r="BB236" s="115"/>
      <c r="BC236" s="115"/>
      <c r="BD236" s="115"/>
      <c r="BE236" s="115"/>
      <c r="BF236" s="115"/>
      <c r="BG236" s="115"/>
      <c r="BH236" s="115"/>
    </row>
    <row r="237" spans="1:60" ht="20.7" outlineLevel="2" x14ac:dyDescent="0.4">
      <c r="A237" s="118"/>
      <c r="B237" s="119"/>
      <c r="C237" s="312" t="s">
        <v>472</v>
      </c>
      <c r="D237" s="313"/>
      <c r="E237" s="313"/>
      <c r="F237" s="313"/>
      <c r="G237" s="313"/>
      <c r="H237" s="121"/>
      <c r="I237" s="121"/>
      <c r="J237" s="121"/>
      <c r="K237" s="121"/>
      <c r="L237" s="121"/>
      <c r="M237" s="121"/>
      <c r="N237" s="120"/>
      <c r="O237" s="120"/>
      <c r="P237" s="120"/>
      <c r="Q237" s="120"/>
      <c r="R237" s="121"/>
      <c r="S237" s="121"/>
      <c r="T237" s="121"/>
      <c r="U237" s="121"/>
      <c r="V237" s="121"/>
      <c r="W237" s="121"/>
      <c r="X237" s="121"/>
      <c r="Y237" s="121"/>
      <c r="Z237" s="115"/>
      <c r="AA237" s="115"/>
      <c r="AB237" s="115"/>
      <c r="AC237" s="115"/>
      <c r="AD237" s="115"/>
      <c r="AE237" s="115"/>
      <c r="AF237" s="115"/>
      <c r="AG237" s="115" t="s">
        <v>142</v>
      </c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41" t="str">
        <f>C237</f>
        <v>Náklady zhotovitele spojené s kompletní likvidací zařízení staveniště vč. uvedení všech dotčených ploch a zařízení do bezvadného stavu.</v>
      </c>
      <c r="BB237" s="115"/>
      <c r="BC237" s="115"/>
      <c r="BD237" s="115"/>
      <c r="BE237" s="115"/>
      <c r="BF237" s="115"/>
      <c r="BG237" s="115"/>
      <c r="BH237" s="115"/>
    </row>
    <row r="238" spans="1:60" x14ac:dyDescent="0.4">
      <c r="A238" s="129">
        <v>226</v>
      </c>
      <c r="B238" s="130" t="s">
        <v>473</v>
      </c>
      <c r="C238" s="144" t="s">
        <v>474</v>
      </c>
      <c r="D238" s="131" t="s">
        <v>453</v>
      </c>
      <c r="E238" s="132">
        <v>1</v>
      </c>
      <c r="F238" s="133"/>
      <c r="G238" s="139">
        <f>E238*F238</f>
        <v>0</v>
      </c>
      <c r="H238" s="133">
        <v>0</v>
      </c>
      <c r="I238" s="133">
        <v>0</v>
      </c>
      <c r="J238" s="133">
        <v>6152.63</v>
      </c>
      <c r="K238" s="133">
        <v>6152.63</v>
      </c>
      <c r="L238" s="133">
        <v>21</v>
      </c>
      <c r="M238" s="133">
        <v>7444.6822999999995</v>
      </c>
      <c r="N238" s="132">
        <v>0</v>
      </c>
      <c r="O238" s="132">
        <v>0</v>
      </c>
      <c r="P238" s="132">
        <v>0</v>
      </c>
      <c r="Q238" s="132">
        <v>0</v>
      </c>
      <c r="R238" s="133"/>
      <c r="S238" s="133" t="s">
        <v>129</v>
      </c>
      <c r="T238" s="134" t="s">
        <v>169</v>
      </c>
      <c r="U238" s="121">
        <v>0</v>
      </c>
      <c r="V238" s="121">
        <v>0</v>
      </c>
      <c r="W238" s="121"/>
      <c r="X238" s="121" t="s">
        <v>454</v>
      </c>
      <c r="Y238" s="121" t="s">
        <v>131</v>
      </c>
      <c r="Z238" s="115"/>
      <c r="AA238" s="115"/>
      <c r="AB238" s="115"/>
      <c r="AC238" s="115"/>
      <c r="AD238" s="115"/>
      <c r="AE238" s="115"/>
      <c r="AF238" s="115"/>
      <c r="AG238" s="115" t="s">
        <v>466</v>
      </c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</row>
    <row r="239" spans="1:60" outlineLevel="1" x14ac:dyDescent="0.4">
      <c r="A239" s="118"/>
      <c r="B239" s="119"/>
      <c r="C239" s="314" t="s">
        <v>475</v>
      </c>
      <c r="D239" s="315"/>
      <c r="E239" s="315"/>
      <c r="F239" s="315"/>
      <c r="G239" s="315"/>
      <c r="H239" s="121"/>
      <c r="I239" s="121"/>
      <c r="J239" s="121"/>
      <c r="K239" s="121"/>
      <c r="L239" s="121"/>
      <c r="M239" s="121"/>
      <c r="N239" s="120"/>
      <c r="O239" s="120"/>
      <c r="P239" s="120"/>
      <c r="Q239" s="120"/>
      <c r="R239" s="121"/>
      <c r="S239" s="121"/>
      <c r="T239" s="121"/>
      <c r="U239" s="121"/>
      <c r="V239" s="121"/>
      <c r="W239" s="121"/>
      <c r="X239" s="121"/>
      <c r="Y239" s="121"/>
      <c r="Z239" s="115"/>
      <c r="AA239" s="115"/>
      <c r="AB239" s="115"/>
      <c r="AC239" s="115"/>
      <c r="AD239" s="115"/>
      <c r="AE239" s="115"/>
      <c r="AF239" s="115"/>
      <c r="AG239" s="115" t="s">
        <v>142</v>
      </c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</row>
    <row r="240" spans="1:60" outlineLevel="2" x14ac:dyDescent="0.4">
      <c r="A240" s="118"/>
      <c r="B240" s="119"/>
      <c r="C240" s="312" t="s">
        <v>476</v>
      </c>
      <c r="D240" s="313"/>
      <c r="E240" s="313"/>
      <c r="F240" s="313"/>
      <c r="G240" s="313"/>
      <c r="H240" s="121"/>
      <c r="I240" s="121"/>
      <c r="J240" s="121"/>
      <c r="K240" s="121"/>
      <c r="L240" s="121"/>
      <c r="M240" s="121"/>
      <c r="N240" s="120"/>
      <c r="O240" s="120"/>
      <c r="P240" s="120"/>
      <c r="Q240" s="120"/>
      <c r="R240" s="121"/>
      <c r="S240" s="121"/>
      <c r="T240" s="121"/>
      <c r="U240" s="121"/>
      <c r="V240" s="121"/>
      <c r="W240" s="121"/>
      <c r="X240" s="121"/>
      <c r="Y240" s="121"/>
      <c r="Z240" s="115"/>
      <c r="AA240" s="115"/>
      <c r="AB240" s="115"/>
      <c r="AC240" s="115"/>
      <c r="AD240" s="115"/>
      <c r="AE240" s="115"/>
      <c r="AF240" s="115"/>
      <c r="AG240" s="115" t="s">
        <v>142</v>
      </c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41" t="str">
        <f>C240</f>
        <v>Náklady zhotovitele související se zajištěním a provedením kompletního díla dle PD a souvisejících dokladů.</v>
      </c>
      <c r="BB240" s="115"/>
      <c r="BC240" s="115"/>
      <c r="BD240" s="115"/>
      <c r="BE240" s="115"/>
      <c r="BF240" s="115"/>
      <c r="BG240" s="115"/>
      <c r="BH240" s="115"/>
    </row>
    <row r="241" spans="1:60" ht="20.7" outlineLevel="2" x14ac:dyDescent="0.4">
      <c r="A241" s="118"/>
      <c r="B241" s="119"/>
      <c r="C241" s="312" t="s">
        <v>477</v>
      </c>
      <c r="D241" s="313"/>
      <c r="E241" s="313"/>
      <c r="F241" s="313"/>
      <c r="G241" s="313"/>
      <c r="H241" s="121"/>
      <c r="I241" s="121"/>
      <c r="J241" s="121"/>
      <c r="K241" s="121"/>
      <c r="L241" s="121"/>
      <c r="M241" s="121"/>
      <c r="N241" s="120"/>
      <c r="O241" s="120"/>
      <c r="P241" s="120"/>
      <c r="Q241" s="120"/>
      <c r="R241" s="121"/>
      <c r="S241" s="121"/>
      <c r="T241" s="121"/>
      <c r="U241" s="121"/>
      <c r="V241" s="121"/>
      <c r="W241" s="121"/>
      <c r="X241" s="121"/>
      <c r="Y241" s="121"/>
      <c r="Z241" s="115"/>
      <c r="AA241" s="115"/>
      <c r="AB241" s="115"/>
      <c r="AC241" s="115"/>
      <c r="AD241" s="115"/>
      <c r="AE241" s="115"/>
      <c r="AF241" s="115"/>
      <c r="AG241" s="115" t="s">
        <v>142</v>
      </c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41" t="str">
        <f>C241</f>
        <v>Koordinovat práce poddodavatelů na základě projektu, provádění věcné a cenové kontroly vč. přejímky a zajištění plnění dílčích termínů dodávek.</v>
      </c>
      <c r="BB241" s="115"/>
      <c r="BC241" s="115"/>
      <c r="BD241" s="115"/>
      <c r="BE241" s="115"/>
      <c r="BF241" s="115"/>
      <c r="BG241" s="115"/>
      <c r="BH241" s="115"/>
    </row>
    <row r="242" spans="1:60" x14ac:dyDescent="0.4">
      <c r="A242" s="129">
        <v>227</v>
      </c>
      <c r="B242" s="130" t="s">
        <v>478</v>
      </c>
      <c r="C242" s="144" t="s">
        <v>479</v>
      </c>
      <c r="D242" s="131" t="s">
        <v>453</v>
      </c>
      <c r="E242" s="132">
        <v>1</v>
      </c>
      <c r="F242" s="133"/>
      <c r="G242" s="139">
        <f>E242*F242</f>
        <v>0</v>
      </c>
      <c r="H242" s="133">
        <v>0</v>
      </c>
      <c r="I242" s="133">
        <v>0</v>
      </c>
      <c r="J242" s="133">
        <v>4922.1099999999997</v>
      </c>
      <c r="K242" s="133">
        <v>4922.1099999999997</v>
      </c>
      <c r="L242" s="133">
        <v>21</v>
      </c>
      <c r="M242" s="133">
        <v>5955.753099999999</v>
      </c>
      <c r="N242" s="132">
        <v>0</v>
      </c>
      <c r="O242" s="132">
        <v>0</v>
      </c>
      <c r="P242" s="132">
        <v>0</v>
      </c>
      <c r="Q242" s="132">
        <v>0</v>
      </c>
      <c r="R242" s="133"/>
      <c r="S242" s="133" t="s">
        <v>225</v>
      </c>
      <c r="T242" s="134" t="s">
        <v>169</v>
      </c>
      <c r="U242" s="121">
        <v>0</v>
      </c>
      <c r="V242" s="121">
        <v>0</v>
      </c>
      <c r="W242" s="121"/>
      <c r="X242" s="121" t="s">
        <v>454</v>
      </c>
      <c r="Y242" s="121" t="s">
        <v>131</v>
      </c>
      <c r="Z242" s="115"/>
      <c r="AA242" s="115"/>
      <c r="AB242" s="115"/>
      <c r="AC242" s="115"/>
      <c r="AD242" s="115"/>
      <c r="AE242" s="115"/>
      <c r="AF242" s="115"/>
      <c r="AG242" s="115" t="s">
        <v>466</v>
      </c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</row>
    <row r="243" spans="1:60" outlineLevel="1" x14ac:dyDescent="0.4">
      <c r="A243" s="118"/>
      <c r="B243" s="119"/>
      <c r="C243" s="314" t="s">
        <v>480</v>
      </c>
      <c r="D243" s="315"/>
      <c r="E243" s="315"/>
      <c r="F243" s="315"/>
      <c r="G243" s="315"/>
      <c r="H243" s="121"/>
      <c r="I243" s="121"/>
      <c r="J243" s="121"/>
      <c r="K243" s="121"/>
      <c r="L243" s="121"/>
      <c r="M243" s="121"/>
      <c r="N243" s="120"/>
      <c r="O243" s="120"/>
      <c r="P243" s="120"/>
      <c r="Q243" s="120"/>
      <c r="R243" s="121"/>
      <c r="S243" s="121"/>
      <c r="T243" s="121"/>
      <c r="U243" s="121"/>
      <c r="V243" s="121"/>
      <c r="W243" s="121"/>
      <c r="X243" s="121"/>
      <c r="Y243" s="121"/>
      <c r="Z243" s="115"/>
      <c r="AA243" s="115"/>
      <c r="AB243" s="115"/>
      <c r="AC243" s="115"/>
      <c r="AD243" s="115"/>
      <c r="AE243" s="115"/>
      <c r="AF243" s="115"/>
      <c r="AG243" s="115" t="s">
        <v>142</v>
      </c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</row>
    <row r="244" spans="1:60" outlineLevel="2" x14ac:dyDescent="0.4">
      <c r="A244" s="118"/>
      <c r="B244" s="119"/>
      <c r="C244" s="312" t="s">
        <v>481</v>
      </c>
      <c r="D244" s="313"/>
      <c r="E244" s="313"/>
      <c r="F244" s="313"/>
      <c r="G244" s="313"/>
      <c r="H244" s="121"/>
      <c r="I244" s="121"/>
      <c r="J244" s="121"/>
      <c r="K244" s="121"/>
      <c r="L244" s="121"/>
      <c r="M244" s="121"/>
      <c r="N244" s="120"/>
      <c r="O244" s="120"/>
      <c r="P244" s="120"/>
      <c r="Q244" s="120"/>
      <c r="R244" s="121"/>
      <c r="S244" s="121"/>
      <c r="T244" s="121"/>
      <c r="U244" s="121"/>
      <c r="V244" s="121"/>
      <c r="W244" s="121"/>
      <c r="X244" s="121"/>
      <c r="Y244" s="121"/>
      <c r="Z244" s="115"/>
      <c r="AA244" s="115"/>
      <c r="AB244" s="115"/>
      <c r="AC244" s="115"/>
      <c r="AD244" s="115"/>
      <c r="AE244" s="115"/>
      <c r="AF244" s="115"/>
      <c r="AG244" s="115" t="s">
        <v>142</v>
      </c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</row>
    <row r="245" spans="1:60" outlineLevel="2" x14ac:dyDescent="0.4">
      <c r="A245" s="118"/>
      <c r="B245" s="119"/>
      <c r="C245" s="312" t="s">
        <v>482</v>
      </c>
      <c r="D245" s="313"/>
      <c r="E245" s="313"/>
      <c r="F245" s="313"/>
      <c r="G245" s="313"/>
      <c r="H245" s="121"/>
      <c r="I245" s="121"/>
      <c r="J245" s="121"/>
      <c r="K245" s="121"/>
      <c r="L245" s="121"/>
      <c r="M245" s="121"/>
      <c r="N245" s="120"/>
      <c r="O245" s="120"/>
      <c r="P245" s="120"/>
      <c r="Q245" s="120"/>
      <c r="R245" s="121"/>
      <c r="S245" s="121"/>
      <c r="T245" s="121"/>
      <c r="U245" s="121"/>
      <c r="V245" s="121"/>
      <c r="W245" s="121"/>
      <c r="X245" s="121"/>
      <c r="Y245" s="121"/>
      <c r="Z245" s="115"/>
      <c r="AA245" s="115"/>
      <c r="AB245" s="115"/>
      <c r="AC245" s="115"/>
      <c r="AD245" s="115"/>
      <c r="AE245" s="115"/>
      <c r="AF245" s="115"/>
      <c r="AG245" s="115" t="s">
        <v>142</v>
      </c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</row>
    <row r="246" spans="1:60" outlineLevel="2" x14ac:dyDescent="0.4">
      <c r="A246" s="118"/>
      <c r="B246" s="119"/>
      <c r="C246" s="312" t="s">
        <v>483</v>
      </c>
      <c r="D246" s="313"/>
      <c r="E246" s="313"/>
      <c r="F246" s="313"/>
      <c r="G246" s="313"/>
      <c r="H246" s="121"/>
      <c r="I246" s="121"/>
      <c r="J246" s="121"/>
      <c r="K246" s="121"/>
      <c r="L246" s="121"/>
      <c r="M246" s="121"/>
      <c r="N246" s="120"/>
      <c r="O246" s="120"/>
      <c r="P246" s="120"/>
      <c r="Q246" s="120"/>
      <c r="R246" s="121"/>
      <c r="S246" s="121"/>
      <c r="T246" s="121"/>
      <c r="U246" s="121"/>
      <c r="V246" s="121"/>
      <c r="W246" s="121"/>
      <c r="X246" s="121"/>
      <c r="Y246" s="121"/>
      <c r="Z246" s="115"/>
      <c r="AA246" s="115"/>
      <c r="AB246" s="115"/>
      <c r="AC246" s="115"/>
      <c r="AD246" s="115"/>
      <c r="AE246" s="115"/>
      <c r="AF246" s="115"/>
      <c r="AG246" s="115" t="s">
        <v>142</v>
      </c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</row>
    <row r="247" spans="1:60" x14ac:dyDescent="0.4">
      <c r="A247" s="129">
        <v>228</v>
      </c>
      <c r="B247" s="130" t="s">
        <v>484</v>
      </c>
      <c r="C247" s="144" t="s">
        <v>485</v>
      </c>
      <c r="D247" s="131" t="s">
        <v>453</v>
      </c>
      <c r="E247" s="132">
        <v>1</v>
      </c>
      <c r="F247" s="133"/>
      <c r="G247" s="139">
        <f>E247*F247</f>
        <v>0</v>
      </c>
      <c r="H247" s="133">
        <v>0</v>
      </c>
      <c r="I247" s="133">
        <v>0</v>
      </c>
      <c r="J247" s="133">
        <v>48000</v>
      </c>
      <c r="K247" s="133">
        <v>48000</v>
      </c>
      <c r="L247" s="133">
        <v>21</v>
      </c>
      <c r="M247" s="133">
        <v>58080</v>
      </c>
      <c r="N247" s="132">
        <v>0</v>
      </c>
      <c r="O247" s="132">
        <v>0</v>
      </c>
      <c r="P247" s="132">
        <v>0</v>
      </c>
      <c r="Q247" s="132">
        <v>0</v>
      </c>
      <c r="R247" s="133"/>
      <c r="S247" s="133" t="s">
        <v>129</v>
      </c>
      <c r="T247" s="134" t="s">
        <v>169</v>
      </c>
      <c r="U247" s="121">
        <v>0</v>
      </c>
      <c r="V247" s="121">
        <v>0</v>
      </c>
      <c r="W247" s="121"/>
      <c r="X247" s="121" t="s">
        <v>454</v>
      </c>
      <c r="Y247" s="121" t="s">
        <v>131</v>
      </c>
      <c r="Z247" s="115"/>
      <c r="AA247" s="115"/>
      <c r="AB247" s="115"/>
      <c r="AC247" s="115"/>
      <c r="AD247" s="115"/>
      <c r="AE247" s="115"/>
      <c r="AF247" s="115"/>
      <c r="AG247" s="115" t="s">
        <v>455</v>
      </c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</row>
    <row r="248" spans="1:60" ht="30.9" outlineLevel="1" x14ac:dyDescent="0.4">
      <c r="A248" s="118"/>
      <c r="B248" s="119"/>
      <c r="C248" s="314" t="s">
        <v>486</v>
      </c>
      <c r="D248" s="315"/>
      <c r="E248" s="315"/>
      <c r="F248" s="315"/>
      <c r="G248" s="315"/>
      <c r="H248" s="121"/>
      <c r="I248" s="121"/>
      <c r="J248" s="121"/>
      <c r="K248" s="121"/>
      <c r="L248" s="121"/>
      <c r="M248" s="121"/>
      <c r="N248" s="120"/>
      <c r="O248" s="120"/>
      <c r="P248" s="120"/>
      <c r="Q248" s="120"/>
      <c r="R248" s="121"/>
      <c r="S248" s="121"/>
      <c r="T248" s="121"/>
      <c r="U248" s="121"/>
      <c r="V248" s="121"/>
      <c r="W248" s="121"/>
      <c r="X248" s="121"/>
      <c r="Y248" s="121"/>
      <c r="Z248" s="115"/>
      <c r="AA248" s="115"/>
      <c r="AB248" s="115"/>
      <c r="AC248" s="115"/>
      <c r="AD248" s="115"/>
      <c r="AE248" s="115"/>
      <c r="AF248" s="115"/>
      <c r="AG248" s="115" t="s">
        <v>142</v>
      </c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41" t="str">
        <f>C248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48" s="115"/>
      <c r="BC248" s="115"/>
      <c r="BD248" s="115"/>
      <c r="BE248" s="115"/>
      <c r="BF248" s="115"/>
      <c r="BG248" s="115"/>
      <c r="BH248" s="115"/>
    </row>
    <row r="249" spans="1:60" x14ac:dyDescent="0.4">
      <c r="A249" s="129">
        <v>229</v>
      </c>
      <c r="B249" s="130" t="s">
        <v>487</v>
      </c>
      <c r="C249" s="144" t="s">
        <v>488</v>
      </c>
      <c r="D249" s="131" t="s">
        <v>453</v>
      </c>
      <c r="E249" s="132">
        <v>1</v>
      </c>
      <c r="F249" s="133"/>
      <c r="G249" s="139">
        <f>E249*F249</f>
        <v>0</v>
      </c>
      <c r="H249" s="133">
        <v>0</v>
      </c>
      <c r="I249" s="133">
        <v>0</v>
      </c>
      <c r="J249" s="133">
        <v>4000</v>
      </c>
      <c r="K249" s="133">
        <v>4000</v>
      </c>
      <c r="L249" s="133">
        <v>21</v>
      </c>
      <c r="M249" s="133">
        <v>4840</v>
      </c>
      <c r="N249" s="132">
        <v>0</v>
      </c>
      <c r="O249" s="132">
        <v>0</v>
      </c>
      <c r="P249" s="132">
        <v>0</v>
      </c>
      <c r="Q249" s="132">
        <v>0</v>
      </c>
      <c r="R249" s="133"/>
      <c r="S249" s="133" t="s">
        <v>129</v>
      </c>
      <c r="T249" s="134" t="s">
        <v>169</v>
      </c>
      <c r="U249" s="121">
        <v>0</v>
      </c>
      <c r="V249" s="121">
        <v>0</v>
      </c>
      <c r="W249" s="121"/>
      <c r="X249" s="121" t="s">
        <v>454</v>
      </c>
      <c r="Y249" s="121" t="s">
        <v>131</v>
      </c>
      <c r="Z249" s="115"/>
      <c r="AA249" s="115"/>
      <c r="AB249" s="115"/>
      <c r="AC249" s="115"/>
      <c r="AD249" s="115"/>
      <c r="AE249" s="115"/>
      <c r="AF249" s="115"/>
      <c r="AG249" s="115" t="s">
        <v>455</v>
      </c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</row>
    <row r="250" spans="1:60" ht="20.7" outlineLevel="1" x14ac:dyDescent="0.4">
      <c r="A250" s="118"/>
      <c r="B250" s="119"/>
      <c r="C250" s="314" t="s">
        <v>489</v>
      </c>
      <c r="D250" s="315"/>
      <c r="E250" s="315"/>
      <c r="F250" s="315"/>
      <c r="G250" s="315"/>
      <c r="H250" s="121"/>
      <c r="I250" s="121"/>
      <c r="J250" s="121"/>
      <c r="K250" s="121"/>
      <c r="L250" s="121"/>
      <c r="M250" s="121"/>
      <c r="N250" s="120"/>
      <c r="O250" s="120"/>
      <c r="P250" s="120"/>
      <c r="Q250" s="120"/>
      <c r="R250" s="121"/>
      <c r="S250" s="121"/>
      <c r="T250" s="121"/>
      <c r="U250" s="121"/>
      <c r="V250" s="121"/>
      <c r="W250" s="121"/>
      <c r="X250" s="121"/>
      <c r="Y250" s="121"/>
      <c r="Z250" s="115"/>
      <c r="AA250" s="115"/>
      <c r="AB250" s="115"/>
      <c r="AC250" s="115"/>
      <c r="AD250" s="115"/>
      <c r="AE250" s="115"/>
      <c r="AF250" s="115"/>
      <c r="AG250" s="115" t="s">
        <v>142</v>
      </c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41" t="str">
        <f>C250</f>
        <v>Náklady zhotovitele, související s prováděním zkoušek a revizí předepsaných technickými normami nebo objednatelem a které jsou pro provedení díla nezbytné.</v>
      </c>
      <c r="BB250" s="115"/>
      <c r="BC250" s="115"/>
      <c r="BD250" s="115"/>
      <c r="BE250" s="115"/>
      <c r="BF250" s="115"/>
      <c r="BG250" s="115"/>
      <c r="BH250" s="115"/>
    </row>
    <row r="251" spans="1:60" x14ac:dyDescent="0.4">
      <c r="A251" s="129">
        <v>230</v>
      </c>
      <c r="B251" s="130" t="s">
        <v>490</v>
      </c>
      <c r="C251" s="144" t="s">
        <v>491</v>
      </c>
      <c r="D251" s="131" t="s">
        <v>453</v>
      </c>
      <c r="E251" s="132">
        <v>1</v>
      </c>
      <c r="F251" s="133"/>
      <c r="G251" s="139">
        <f>E251*F251</f>
        <v>0</v>
      </c>
      <c r="H251" s="133">
        <v>0</v>
      </c>
      <c r="I251" s="133">
        <v>0</v>
      </c>
      <c r="J251" s="133">
        <v>20000</v>
      </c>
      <c r="K251" s="133">
        <v>20000</v>
      </c>
      <c r="L251" s="133">
        <v>21</v>
      </c>
      <c r="M251" s="133">
        <v>24200</v>
      </c>
      <c r="N251" s="132">
        <v>0</v>
      </c>
      <c r="O251" s="132">
        <v>0</v>
      </c>
      <c r="P251" s="132">
        <v>0</v>
      </c>
      <c r="Q251" s="132">
        <v>0</v>
      </c>
      <c r="R251" s="133"/>
      <c r="S251" s="133" t="s">
        <v>129</v>
      </c>
      <c r="T251" s="134" t="s">
        <v>169</v>
      </c>
      <c r="U251" s="121">
        <v>0</v>
      </c>
      <c r="V251" s="121">
        <v>0</v>
      </c>
      <c r="W251" s="121"/>
      <c r="X251" s="121" t="s">
        <v>454</v>
      </c>
      <c r="Y251" s="121" t="s">
        <v>131</v>
      </c>
      <c r="Z251" s="115"/>
      <c r="AA251" s="115"/>
      <c r="AB251" s="115"/>
      <c r="AC251" s="115"/>
      <c r="AD251" s="115"/>
      <c r="AE251" s="115"/>
      <c r="AF251" s="115"/>
      <c r="AG251" s="115" t="s">
        <v>455</v>
      </c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</row>
    <row r="252" spans="1:60" ht="20.7" outlineLevel="1" x14ac:dyDescent="0.4">
      <c r="A252" s="118"/>
      <c r="B252" s="119"/>
      <c r="C252" s="314" t="s">
        <v>492</v>
      </c>
      <c r="D252" s="315"/>
      <c r="E252" s="315"/>
      <c r="F252" s="315"/>
      <c r="G252" s="315"/>
      <c r="H252" s="121"/>
      <c r="I252" s="121"/>
      <c r="J252" s="121"/>
      <c r="K252" s="121"/>
      <c r="L252" s="121"/>
      <c r="M252" s="121"/>
      <c r="N252" s="120"/>
      <c r="O252" s="120"/>
      <c r="P252" s="120"/>
      <c r="Q252" s="120"/>
      <c r="R252" s="121"/>
      <c r="S252" s="121"/>
      <c r="T252" s="121"/>
      <c r="U252" s="121"/>
      <c r="V252" s="121"/>
      <c r="W252" s="121"/>
      <c r="X252" s="121"/>
      <c r="Y252" s="121"/>
      <c r="Z252" s="115"/>
      <c r="AA252" s="115"/>
      <c r="AB252" s="115"/>
      <c r="AC252" s="115"/>
      <c r="AD252" s="115"/>
      <c r="AE252" s="115"/>
      <c r="AF252" s="115"/>
      <c r="AG252" s="115" t="s">
        <v>142</v>
      </c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41" t="str">
        <f>C252</f>
        <v>Náklady na vyhotovení dokumentace skutečného provedení stavby a její předání objednateli v požadované formě a požadovaném počtu.</v>
      </c>
      <c r="BB252" s="115"/>
      <c r="BC252" s="115"/>
      <c r="BD252" s="115"/>
      <c r="BE252" s="115"/>
      <c r="BF252" s="115"/>
      <c r="BG252" s="115"/>
      <c r="BH252" s="115"/>
    </row>
    <row r="253" spans="1:60" x14ac:dyDescent="0.4">
      <c r="A253" s="129">
        <v>231</v>
      </c>
      <c r="B253" s="130" t="s">
        <v>493</v>
      </c>
      <c r="C253" s="144" t="s">
        <v>494</v>
      </c>
      <c r="D253" s="131" t="s">
        <v>453</v>
      </c>
      <c r="E253" s="132">
        <v>1</v>
      </c>
      <c r="F253" s="133"/>
      <c r="G253" s="139">
        <f>E253*F253</f>
        <v>0</v>
      </c>
      <c r="H253" s="133">
        <v>0</v>
      </c>
      <c r="I253" s="133">
        <v>0</v>
      </c>
      <c r="J253" s="133">
        <v>2500</v>
      </c>
      <c r="K253" s="133">
        <v>2500</v>
      </c>
      <c r="L253" s="133">
        <v>21</v>
      </c>
      <c r="M253" s="133">
        <v>3025</v>
      </c>
      <c r="N253" s="132">
        <v>0</v>
      </c>
      <c r="O253" s="132">
        <v>0</v>
      </c>
      <c r="P253" s="132">
        <v>0</v>
      </c>
      <c r="Q253" s="132">
        <v>0</v>
      </c>
      <c r="R253" s="133"/>
      <c r="S253" s="133" t="s">
        <v>225</v>
      </c>
      <c r="T253" s="134" t="s">
        <v>169</v>
      </c>
      <c r="U253" s="121">
        <v>0</v>
      </c>
      <c r="V253" s="121">
        <v>0</v>
      </c>
      <c r="W253" s="121"/>
      <c r="X253" s="121" t="s">
        <v>454</v>
      </c>
      <c r="Y253" s="121" t="s">
        <v>131</v>
      </c>
      <c r="Z253" s="115"/>
      <c r="AA253" s="115"/>
      <c r="AB253" s="115"/>
      <c r="AC253" s="115"/>
      <c r="AD253" s="115"/>
      <c r="AE253" s="115"/>
      <c r="AF253" s="115"/>
      <c r="AG253" s="115" t="s">
        <v>455</v>
      </c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</row>
    <row r="254" spans="1:60" ht="20.7" outlineLevel="1" x14ac:dyDescent="0.4">
      <c r="A254" s="118"/>
      <c r="B254" s="119"/>
      <c r="C254" s="314" t="s">
        <v>495</v>
      </c>
      <c r="D254" s="315"/>
      <c r="E254" s="315"/>
      <c r="F254" s="315"/>
      <c r="G254" s="315"/>
      <c r="H254" s="121"/>
      <c r="I254" s="121"/>
      <c r="J254" s="121"/>
      <c r="K254" s="121"/>
      <c r="L254" s="121"/>
      <c r="M254" s="121"/>
      <c r="N254" s="120"/>
      <c r="O254" s="120"/>
      <c r="P254" s="120"/>
      <c r="Q254" s="120"/>
      <c r="R254" s="121"/>
      <c r="S254" s="121"/>
      <c r="T254" s="121"/>
      <c r="U254" s="121"/>
      <c r="V254" s="121"/>
      <c r="W254" s="121"/>
      <c r="X254" s="121"/>
      <c r="Y254" s="121"/>
      <c r="Z254" s="115"/>
      <c r="AA254" s="115"/>
      <c r="AB254" s="115"/>
      <c r="AC254" s="115"/>
      <c r="AD254" s="115"/>
      <c r="AE254" s="115"/>
      <c r="AF254" s="115"/>
      <c r="AG254" s="115" t="s">
        <v>142</v>
      </c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41" t="str">
        <f>C254</f>
        <v>Náklady zhotovitele spojené s ochranou dřevin, stromů, porostů a vegetačních ploch při stavebních pracích dle ČSN 83 9061 po celou dobu výstavby.</v>
      </c>
      <c r="BB254" s="115"/>
      <c r="BC254" s="115"/>
      <c r="BD254" s="115"/>
      <c r="BE254" s="115"/>
      <c r="BF254" s="115"/>
      <c r="BG254" s="115"/>
      <c r="BH254" s="115"/>
    </row>
    <row r="255" spans="1:60" ht="20.399999999999999" x14ac:dyDescent="0.4">
      <c r="A255" s="129">
        <v>232</v>
      </c>
      <c r="B255" s="130" t="s">
        <v>496</v>
      </c>
      <c r="C255" s="144" t="s">
        <v>497</v>
      </c>
      <c r="D255" s="131" t="s">
        <v>453</v>
      </c>
      <c r="E255" s="132">
        <v>1</v>
      </c>
      <c r="F255" s="133"/>
      <c r="G255" s="139">
        <f>E255*F255</f>
        <v>0</v>
      </c>
      <c r="H255" s="133">
        <v>0</v>
      </c>
      <c r="I255" s="133">
        <v>0</v>
      </c>
      <c r="J255" s="133">
        <v>500</v>
      </c>
      <c r="K255" s="133">
        <v>500</v>
      </c>
      <c r="L255" s="133">
        <v>21</v>
      </c>
      <c r="M255" s="133">
        <v>605</v>
      </c>
      <c r="N255" s="132">
        <v>0</v>
      </c>
      <c r="O255" s="132">
        <v>0</v>
      </c>
      <c r="P255" s="132">
        <v>0</v>
      </c>
      <c r="Q255" s="132">
        <v>0</v>
      </c>
      <c r="R255" s="133"/>
      <c r="S255" s="133" t="s">
        <v>225</v>
      </c>
      <c r="T255" s="134" t="s">
        <v>169</v>
      </c>
      <c r="U255" s="121">
        <v>0</v>
      </c>
      <c r="V255" s="121">
        <v>0</v>
      </c>
      <c r="W255" s="121"/>
      <c r="X255" s="121" t="s">
        <v>454</v>
      </c>
      <c r="Y255" s="121" t="s">
        <v>131</v>
      </c>
      <c r="Z255" s="115"/>
      <c r="AA255" s="115"/>
      <c r="AB255" s="115"/>
      <c r="AC255" s="115"/>
      <c r="AD255" s="115"/>
      <c r="AE255" s="115"/>
      <c r="AF255" s="115"/>
      <c r="AG255" s="115" t="s">
        <v>455</v>
      </c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</row>
    <row r="256" spans="1:60" outlineLevel="1" x14ac:dyDescent="0.4">
      <c r="A256" s="118"/>
      <c r="B256" s="119"/>
      <c r="C256" s="314" t="s">
        <v>498</v>
      </c>
      <c r="D256" s="315"/>
      <c r="E256" s="315"/>
      <c r="F256" s="315"/>
      <c r="G256" s="315"/>
      <c r="H256" s="121"/>
      <c r="I256" s="121"/>
      <c r="J256" s="121"/>
      <c r="K256" s="121"/>
      <c r="L256" s="121"/>
      <c r="M256" s="121"/>
      <c r="N256" s="120"/>
      <c r="O256" s="120"/>
      <c r="P256" s="120"/>
      <c r="Q256" s="120"/>
      <c r="R256" s="121"/>
      <c r="S256" s="121"/>
      <c r="T256" s="121"/>
      <c r="U256" s="121"/>
      <c r="V256" s="121"/>
      <c r="W256" s="121"/>
      <c r="X256" s="121"/>
      <c r="Y256" s="121"/>
      <c r="Z256" s="115"/>
      <c r="AA256" s="115"/>
      <c r="AB256" s="115"/>
      <c r="AC256" s="115"/>
      <c r="AD256" s="115"/>
      <c r="AE256" s="115"/>
      <c r="AF256" s="115"/>
      <c r="AG256" s="115" t="s">
        <v>142</v>
      </c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</row>
    <row r="257" spans="1:60" outlineLevel="2" x14ac:dyDescent="0.4">
      <c r="A257" s="118"/>
      <c r="B257" s="119"/>
      <c r="C257" s="312" t="s">
        <v>499</v>
      </c>
      <c r="D257" s="313"/>
      <c r="E257" s="313"/>
      <c r="F257" s="313"/>
      <c r="G257" s="313"/>
      <c r="H257" s="121"/>
      <c r="I257" s="121"/>
      <c r="J257" s="121"/>
      <c r="K257" s="121"/>
      <c r="L257" s="121"/>
      <c r="M257" s="121"/>
      <c r="N257" s="120"/>
      <c r="O257" s="120"/>
      <c r="P257" s="120"/>
      <c r="Q257" s="120"/>
      <c r="R257" s="121"/>
      <c r="S257" s="121"/>
      <c r="T257" s="121"/>
      <c r="U257" s="121"/>
      <c r="V257" s="121"/>
      <c r="W257" s="121"/>
      <c r="X257" s="121"/>
      <c r="Y257" s="121"/>
      <c r="Z257" s="115"/>
      <c r="AA257" s="115"/>
      <c r="AB257" s="115"/>
      <c r="AC257" s="115"/>
      <c r="AD257" s="115"/>
      <c r="AE257" s="115"/>
      <c r="AF257" s="115"/>
      <c r="AG257" s="115" t="s">
        <v>142</v>
      </c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</row>
    <row r="258" spans="1:60" outlineLevel="2" x14ac:dyDescent="0.4">
      <c r="A258" s="118"/>
      <c r="B258" s="119"/>
      <c r="C258" s="312" t="s">
        <v>500</v>
      </c>
      <c r="D258" s="313"/>
      <c r="E258" s="313"/>
      <c r="F258" s="313"/>
      <c r="G258" s="313"/>
      <c r="H258" s="121"/>
      <c r="I258" s="121"/>
      <c r="J258" s="121"/>
      <c r="K258" s="121"/>
      <c r="L258" s="121"/>
      <c r="M258" s="121"/>
      <c r="N258" s="120"/>
      <c r="O258" s="120"/>
      <c r="P258" s="120"/>
      <c r="Q258" s="120"/>
      <c r="R258" s="121"/>
      <c r="S258" s="121"/>
      <c r="T258" s="121"/>
      <c r="U258" s="121"/>
      <c r="V258" s="121"/>
      <c r="W258" s="121"/>
      <c r="X258" s="121"/>
      <c r="Y258" s="121"/>
      <c r="Z258" s="115"/>
      <c r="AA258" s="115"/>
      <c r="AB258" s="115"/>
      <c r="AC258" s="115"/>
      <c r="AD258" s="115"/>
      <c r="AE258" s="115"/>
      <c r="AF258" s="115"/>
      <c r="AG258" s="115" t="s">
        <v>142</v>
      </c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</row>
    <row r="259" spans="1:60" ht="30.6" x14ac:dyDescent="0.4">
      <c r="A259" s="135">
        <v>233</v>
      </c>
      <c r="B259" s="136" t="s">
        <v>501</v>
      </c>
      <c r="C259" s="143" t="s">
        <v>502</v>
      </c>
      <c r="D259" s="137" t="s">
        <v>453</v>
      </c>
      <c r="E259" s="138">
        <v>1</v>
      </c>
      <c r="F259" s="139"/>
      <c r="G259" s="139">
        <f t="shared" ref="G259:G265" si="8">E259*F259</f>
        <v>0</v>
      </c>
      <c r="H259" s="139">
        <v>0</v>
      </c>
      <c r="I259" s="139">
        <v>0</v>
      </c>
      <c r="J259" s="139">
        <v>25900</v>
      </c>
      <c r="K259" s="139">
        <v>25900</v>
      </c>
      <c r="L259" s="139">
        <v>21</v>
      </c>
      <c r="M259" s="139">
        <v>31339</v>
      </c>
      <c r="N259" s="138">
        <v>0</v>
      </c>
      <c r="O259" s="138">
        <v>0</v>
      </c>
      <c r="P259" s="138">
        <v>0</v>
      </c>
      <c r="Q259" s="138">
        <v>0</v>
      </c>
      <c r="R259" s="139"/>
      <c r="S259" s="139" t="s">
        <v>225</v>
      </c>
      <c r="T259" s="140" t="s">
        <v>169</v>
      </c>
      <c r="U259" s="121">
        <v>0</v>
      </c>
      <c r="V259" s="121">
        <v>0</v>
      </c>
      <c r="W259" s="121"/>
      <c r="X259" s="121" t="s">
        <v>454</v>
      </c>
      <c r="Y259" s="121" t="s">
        <v>131</v>
      </c>
      <c r="Z259" s="115"/>
      <c r="AA259" s="115"/>
      <c r="AB259" s="115"/>
      <c r="AC259" s="115"/>
      <c r="AD259" s="115"/>
      <c r="AE259" s="115"/>
      <c r="AF259" s="115"/>
      <c r="AG259" s="115" t="s">
        <v>455</v>
      </c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</row>
    <row r="260" spans="1:60" ht="20.399999999999999" x14ac:dyDescent="0.4">
      <c r="A260" s="135">
        <v>234</v>
      </c>
      <c r="B260" s="136" t="s">
        <v>503</v>
      </c>
      <c r="C260" s="143" t="s">
        <v>504</v>
      </c>
      <c r="D260" s="137" t="s">
        <v>453</v>
      </c>
      <c r="E260" s="138">
        <v>1</v>
      </c>
      <c r="F260" s="139"/>
      <c r="G260" s="139">
        <f t="shared" si="8"/>
        <v>0</v>
      </c>
      <c r="H260" s="139">
        <v>0</v>
      </c>
      <c r="I260" s="139">
        <v>0</v>
      </c>
      <c r="J260" s="139">
        <v>3000</v>
      </c>
      <c r="K260" s="139">
        <v>3000</v>
      </c>
      <c r="L260" s="139">
        <v>21</v>
      </c>
      <c r="M260" s="139">
        <v>3630</v>
      </c>
      <c r="N260" s="138">
        <v>0</v>
      </c>
      <c r="O260" s="138">
        <v>0</v>
      </c>
      <c r="P260" s="138">
        <v>0</v>
      </c>
      <c r="Q260" s="138">
        <v>0</v>
      </c>
      <c r="R260" s="139"/>
      <c r="S260" s="139" t="s">
        <v>225</v>
      </c>
      <c r="T260" s="140" t="s">
        <v>169</v>
      </c>
      <c r="U260" s="121">
        <v>0</v>
      </c>
      <c r="V260" s="121">
        <v>0</v>
      </c>
      <c r="W260" s="121"/>
      <c r="X260" s="121" t="s">
        <v>454</v>
      </c>
      <c r="Y260" s="121" t="s">
        <v>131</v>
      </c>
      <c r="Z260" s="115"/>
      <c r="AA260" s="115"/>
      <c r="AB260" s="115"/>
      <c r="AC260" s="115"/>
      <c r="AD260" s="115"/>
      <c r="AE260" s="115"/>
      <c r="AF260" s="115"/>
      <c r="AG260" s="115" t="s">
        <v>455</v>
      </c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</row>
    <row r="261" spans="1:60" x14ac:dyDescent="0.4">
      <c r="A261" s="135">
        <v>235</v>
      </c>
      <c r="B261" s="136" t="s">
        <v>505</v>
      </c>
      <c r="C261" s="143" t="s">
        <v>506</v>
      </c>
      <c r="D261" s="137" t="s">
        <v>453</v>
      </c>
      <c r="E261" s="138">
        <v>1</v>
      </c>
      <c r="F261" s="139"/>
      <c r="G261" s="139">
        <f t="shared" si="8"/>
        <v>0</v>
      </c>
      <c r="H261" s="139">
        <v>0</v>
      </c>
      <c r="I261" s="139">
        <v>0</v>
      </c>
      <c r="J261" s="139">
        <v>12000</v>
      </c>
      <c r="K261" s="139">
        <v>12000</v>
      </c>
      <c r="L261" s="139">
        <v>21</v>
      </c>
      <c r="M261" s="139">
        <v>14520</v>
      </c>
      <c r="N261" s="138">
        <v>0</v>
      </c>
      <c r="O261" s="138">
        <v>0</v>
      </c>
      <c r="P261" s="138">
        <v>0</v>
      </c>
      <c r="Q261" s="138">
        <v>0</v>
      </c>
      <c r="R261" s="139"/>
      <c r="S261" s="139" t="s">
        <v>225</v>
      </c>
      <c r="T261" s="140" t="s">
        <v>169</v>
      </c>
      <c r="U261" s="121">
        <v>0</v>
      </c>
      <c r="V261" s="121">
        <v>0</v>
      </c>
      <c r="W261" s="121"/>
      <c r="X261" s="121" t="s">
        <v>454</v>
      </c>
      <c r="Y261" s="121" t="s">
        <v>131</v>
      </c>
      <c r="Z261" s="115"/>
      <c r="AA261" s="115"/>
      <c r="AB261" s="115"/>
      <c r="AC261" s="115"/>
      <c r="AD261" s="115"/>
      <c r="AE261" s="115"/>
      <c r="AF261" s="115"/>
      <c r="AG261" s="115" t="s">
        <v>455</v>
      </c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</row>
    <row r="262" spans="1:60" ht="30.6" x14ac:dyDescent="0.4">
      <c r="A262" s="135">
        <v>236</v>
      </c>
      <c r="B262" s="136" t="s">
        <v>507</v>
      </c>
      <c r="C262" s="143" t="s">
        <v>508</v>
      </c>
      <c r="D262" s="137" t="s">
        <v>453</v>
      </c>
      <c r="E262" s="138">
        <v>1</v>
      </c>
      <c r="F262" s="139"/>
      <c r="G262" s="139">
        <f t="shared" si="8"/>
        <v>0</v>
      </c>
      <c r="H262" s="139">
        <v>0</v>
      </c>
      <c r="I262" s="139">
        <v>0</v>
      </c>
      <c r="J262" s="139">
        <v>21420</v>
      </c>
      <c r="K262" s="139">
        <v>21420</v>
      </c>
      <c r="L262" s="139">
        <v>21</v>
      </c>
      <c r="M262" s="139">
        <v>25918.2</v>
      </c>
      <c r="N262" s="138">
        <v>0</v>
      </c>
      <c r="O262" s="138">
        <v>0</v>
      </c>
      <c r="P262" s="138">
        <v>0</v>
      </c>
      <c r="Q262" s="138">
        <v>0</v>
      </c>
      <c r="R262" s="139"/>
      <c r="S262" s="139" t="s">
        <v>225</v>
      </c>
      <c r="T262" s="140" t="s">
        <v>169</v>
      </c>
      <c r="U262" s="121">
        <v>0</v>
      </c>
      <c r="V262" s="121">
        <v>0</v>
      </c>
      <c r="W262" s="121"/>
      <c r="X262" s="121" t="s">
        <v>454</v>
      </c>
      <c r="Y262" s="121" t="s">
        <v>131</v>
      </c>
      <c r="Z262" s="115"/>
      <c r="AA262" s="115"/>
      <c r="AB262" s="115"/>
      <c r="AC262" s="115"/>
      <c r="AD262" s="115"/>
      <c r="AE262" s="115"/>
      <c r="AF262" s="115"/>
      <c r="AG262" s="115" t="s">
        <v>455</v>
      </c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</row>
    <row r="263" spans="1:60" x14ac:dyDescent="0.4">
      <c r="A263" s="135">
        <v>237</v>
      </c>
      <c r="B263" s="136" t="s">
        <v>509</v>
      </c>
      <c r="C263" s="143" t="s">
        <v>510</v>
      </c>
      <c r="D263" s="137" t="s">
        <v>453</v>
      </c>
      <c r="E263" s="138">
        <v>1</v>
      </c>
      <c r="F263" s="139"/>
      <c r="G263" s="139">
        <f t="shared" si="8"/>
        <v>0</v>
      </c>
      <c r="H263" s="139">
        <v>0</v>
      </c>
      <c r="I263" s="139">
        <v>0</v>
      </c>
      <c r="J263" s="139">
        <v>30000</v>
      </c>
      <c r="K263" s="139">
        <v>30000</v>
      </c>
      <c r="L263" s="139">
        <v>21</v>
      </c>
      <c r="M263" s="139">
        <v>36300</v>
      </c>
      <c r="N263" s="138">
        <v>0</v>
      </c>
      <c r="O263" s="138">
        <v>0</v>
      </c>
      <c r="P263" s="138">
        <v>0</v>
      </c>
      <c r="Q263" s="138">
        <v>0</v>
      </c>
      <c r="R263" s="139"/>
      <c r="S263" s="139" t="s">
        <v>225</v>
      </c>
      <c r="T263" s="140" t="s">
        <v>169</v>
      </c>
      <c r="U263" s="121">
        <v>0</v>
      </c>
      <c r="V263" s="121">
        <v>0</v>
      </c>
      <c r="W263" s="121"/>
      <c r="X263" s="121" t="s">
        <v>454</v>
      </c>
      <c r="Y263" s="121" t="s">
        <v>131</v>
      </c>
      <c r="Z263" s="115"/>
      <c r="AA263" s="115"/>
      <c r="AB263" s="115"/>
      <c r="AC263" s="115"/>
      <c r="AD263" s="115"/>
      <c r="AE263" s="115"/>
      <c r="AF263" s="115"/>
      <c r="AG263" s="115" t="s">
        <v>455</v>
      </c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</row>
    <row r="264" spans="1:60" ht="20.399999999999999" x14ac:dyDescent="0.4">
      <c r="A264" s="135">
        <v>238</v>
      </c>
      <c r="B264" s="136"/>
      <c r="C264" s="143" t="s">
        <v>534</v>
      </c>
      <c r="D264" s="137" t="s">
        <v>453</v>
      </c>
      <c r="E264" s="138">
        <v>1</v>
      </c>
      <c r="F264" s="139"/>
      <c r="G264" s="139">
        <f t="shared" si="8"/>
        <v>0</v>
      </c>
      <c r="H264" s="139">
        <v>0</v>
      </c>
      <c r="I264" s="139">
        <v>0</v>
      </c>
      <c r="J264" s="139">
        <v>21420</v>
      </c>
      <c r="K264" s="139">
        <v>21420</v>
      </c>
      <c r="L264" s="139">
        <v>21</v>
      </c>
      <c r="M264" s="139">
        <v>25918.2</v>
      </c>
      <c r="N264" s="138">
        <v>0</v>
      </c>
      <c r="O264" s="138">
        <v>0</v>
      </c>
      <c r="P264" s="138">
        <v>0</v>
      </c>
      <c r="Q264" s="138">
        <v>0</v>
      </c>
      <c r="R264" s="139"/>
      <c r="S264" s="139" t="s">
        <v>225</v>
      </c>
      <c r="T264" s="140" t="s">
        <v>169</v>
      </c>
      <c r="U264" s="121"/>
      <c r="V264" s="121"/>
      <c r="W264" s="121"/>
      <c r="X264" s="121"/>
      <c r="Y264" s="121"/>
      <c r="Z264" s="115"/>
      <c r="AA264" s="115"/>
      <c r="AB264" s="115"/>
      <c r="AC264" s="115"/>
      <c r="AD264" s="115"/>
      <c r="AE264" s="115">
        <v>15</v>
      </c>
      <c r="AF264" s="115">
        <v>21</v>
      </c>
      <c r="AG264" s="115" t="s">
        <v>112</v>
      </c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</row>
    <row r="265" spans="1:60" ht="30.6" x14ac:dyDescent="0.4">
      <c r="A265" s="135">
        <v>239</v>
      </c>
      <c r="B265" s="136"/>
      <c r="C265" s="143" t="s">
        <v>539</v>
      </c>
      <c r="D265" s="137" t="s">
        <v>453</v>
      </c>
      <c r="E265" s="138">
        <v>1</v>
      </c>
      <c r="F265" s="139"/>
      <c r="G265" s="139">
        <f t="shared" si="8"/>
        <v>0</v>
      </c>
      <c r="H265" s="139">
        <v>0</v>
      </c>
      <c r="I265" s="139">
        <v>0</v>
      </c>
      <c r="J265" s="139">
        <v>30000</v>
      </c>
      <c r="K265" s="139">
        <v>30000</v>
      </c>
      <c r="L265" s="139">
        <v>21</v>
      </c>
      <c r="M265" s="139">
        <v>36300</v>
      </c>
      <c r="N265" s="138">
        <v>0</v>
      </c>
      <c r="O265" s="138">
        <v>0</v>
      </c>
      <c r="P265" s="138">
        <v>0</v>
      </c>
      <c r="Q265" s="138">
        <v>0</v>
      </c>
      <c r="R265" s="139"/>
      <c r="S265" s="139" t="s">
        <v>225</v>
      </c>
      <c r="T265" s="140" t="s">
        <v>169</v>
      </c>
      <c r="U265" s="121"/>
      <c r="V265" s="121"/>
      <c r="W265" s="121"/>
      <c r="X265" s="121"/>
      <c r="Y265" s="121"/>
      <c r="Z265" s="115"/>
      <c r="AA265" s="115"/>
      <c r="AB265" s="115"/>
      <c r="AC265" s="115"/>
      <c r="AD265" s="115"/>
      <c r="AE265" s="115"/>
      <c r="AF265" s="115"/>
      <c r="AG265" s="115" t="s">
        <v>511</v>
      </c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</row>
    <row r="266" spans="1:60" x14ac:dyDescent="0.4">
      <c r="A266" s="135"/>
      <c r="B266" s="136"/>
      <c r="C266" s="143"/>
      <c r="D266" s="137"/>
      <c r="E266" s="138"/>
      <c r="F266" s="139"/>
      <c r="G266" s="139"/>
      <c r="H266" s="139"/>
      <c r="I266" s="139"/>
      <c r="J266" s="139"/>
      <c r="K266" s="139"/>
      <c r="L266" s="139"/>
      <c r="M266" s="139"/>
      <c r="N266" s="138"/>
      <c r="O266" s="138"/>
      <c r="P266" s="138"/>
      <c r="Q266" s="138"/>
      <c r="R266" s="139"/>
      <c r="S266" s="139"/>
      <c r="T266" s="140"/>
      <c r="U266" s="121"/>
      <c r="V266" s="121"/>
      <c r="W266" s="121"/>
      <c r="X266" s="121"/>
      <c r="Y266" s="121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</row>
    <row r="267" spans="1:60" x14ac:dyDescent="0.4">
      <c r="D267" s="10"/>
    </row>
    <row r="268" spans="1:60" x14ac:dyDescent="0.4">
      <c r="D268" s="10"/>
    </row>
    <row r="269" spans="1:60" x14ac:dyDescent="0.4">
      <c r="D269" s="10"/>
    </row>
    <row r="270" spans="1:60" x14ac:dyDescent="0.4">
      <c r="D270" s="10"/>
    </row>
    <row r="271" spans="1:60" x14ac:dyDescent="0.4">
      <c r="D271" s="10"/>
    </row>
    <row r="272" spans="1:60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</sheetData>
  <mergeCells count="56">
    <mergeCell ref="C14:G14"/>
    <mergeCell ref="A1:G1"/>
    <mergeCell ref="C2:G2"/>
    <mergeCell ref="C3:G3"/>
    <mergeCell ref="C4:G4"/>
    <mergeCell ref="C12:G12"/>
    <mergeCell ref="C144:G144"/>
    <mergeCell ref="C160:G160"/>
    <mergeCell ref="C171:G171"/>
    <mergeCell ref="C73:G73"/>
    <mergeCell ref="C16:G16"/>
    <mergeCell ref="C21:G21"/>
    <mergeCell ref="C41:G41"/>
    <mergeCell ref="C43:G43"/>
    <mergeCell ref="C45:G45"/>
    <mergeCell ref="C54:G54"/>
    <mergeCell ref="C60:G60"/>
    <mergeCell ref="C63:G63"/>
    <mergeCell ref="C65:G65"/>
    <mergeCell ref="C141:G141"/>
    <mergeCell ref="C81:G81"/>
    <mergeCell ref="C91:G91"/>
    <mergeCell ref="C104:G104"/>
    <mergeCell ref="C109:G109"/>
    <mergeCell ref="C127:G127"/>
    <mergeCell ref="C129:G129"/>
    <mergeCell ref="C135:G135"/>
    <mergeCell ref="C139:G139"/>
    <mergeCell ref="C174:G174"/>
    <mergeCell ref="C180:G180"/>
    <mergeCell ref="C240:G240"/>
    <mergeCell ref="C213:G213"/>
    <mergeCell ref="C218:G218"/>
    <mergeCell ref="C228:G228"/>
    <mergeCell ref="C230:G230"/>
    <mergeCell ref="C231:G231"/>
    <mergeCell ref="C233:G233"/>
    <mergeCell ref="C234:G234"/>
    <mergeCell ref="C236:G236"/>
    <mergeCell ref="C237:G237"/>
    <mergeCell ref="C239:G239"/>
    <mergeCell ref="C182:G182"/>
    <mergeCell ref="C188:G188"/>
    <mergeCell ref="C190:G190"/>
    <mergeCell ref="C258:G258"/>
    <mergeCell ref="C241:G241"/>
    <mergeCell ref="C243:G243"/>
    <mergeCell ref="C244:G244"/>
    <mergeCell ref="C245:G245"/>
    <mergeCell ref="C246:G246"/>
    <mergeCell ref="C248:G248"/>
    <mergeCell ref="C250:G250"/>
    <mergeCell ref="C252:G252"/>
    <mergeCell ref="C254:G254"/>
    <mergeCell ref="C256:G256"/>
    <mergeCell ref="C257:G257"/>
  </mergeCells>
  <pageMargins left="0.19685039370078741" right="0.19685039370078741" top="0.5905511811023621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338D-DCCF-441C-9F91-3A226B17707D}">
  <sheetPr>
    <pageSetUpPr fitToPage="1"/>
  </sheetPr>
  <dimension ref="A1:N119"/>
  <sheetViews>
    <sheetView showGridLines="0" view="pageBreakPreview" zoomScale="64" zoomScaleNormal="85" zoomScaleSheetLayoutView="120" workbookViewId="0">
      <pane ySplit="1" topLeftCell="A2" activePane="bottomLeft" state="frozen"/>
      <selection pane="bottomLeft" activeCell="E11" sqref="E11:J11"/>
    </sheetView>
  </sheetViews>
  <sheetFormatPr defaultColWidth="7.27734375" defaultRowHeight="15.75" customHeight="1" x14ac:dyDescent="0.55000000000000004"/>
  <cols>
    <col min="1" max="1" width="6.6640625" style="158" customWidth="1"/>
    <col min="2" max="2" width="1.38671875" style="158" customWidth="1"/>
    <col min="3" max="3" width="12.1640625" style="158" customWidth="1"/>
    <col min="4" max="4" width="6.77734375" style="158" customWidth="1"/>
    <col min="5" max="5" width="9.94140625" style="158" customWidth="1"/>
    <col min="6" max="6" width="77.5" style="158" customWidth="1"/>
    <col min="7" max="7" width="6.88671875" style="158" customWidth="1"/>
    <col min="8" max="8" width="12.1640625" style="159" customWidth="1"/>
    <col min="9" max="9" width="12.0546875" style="158" customWidth="1"/>
    <col min="10" max="10" width="18.6640625" style="158" customWidth="1"/>
    <col min="11" max="11" width="5.71875" style="158" customWidth="1"/>
    <col min="12" max="256" width="7.27734375" style="158"/>
    <col min="257" max="257" width="6.6640625" style="158" customWidth="1"/>
    <col min="258" max="258" width="1.38671875" style="158" customWidth="1"/>
    <col min="259" max="259" width="12.1640625" style="158" customWidth="1"/>
    <col min="260" max="260" width="6.77734375" style="158" customWidth="1"/>
    <col min="261" max="261" width="9.94140625" style="158" customWidth="1"/>
    <col min="262" max="262" width="77.5" style="158" customWidth="1"/>
    <col min="263" max="263" width="6.88671875" style="158" customWidth="1"/>
    <col min="264" max="264" width="12.1640625" style="158" customWidth="1"/>
    <col min="265" max="265" width="12.0546875" style="158" customWidth="1"/>
    <col min="266" max="266" width="18.6640625" style="158" customWidth="1"/>
    <col min="267" max="267" width="5.71875" style="158" customWidth="1"/>
    <col min="268" max="512" width="7.27734375" style="158"/>
    <col min="513" max="513" width="6.6640625" style="158" customWidth="1"/>
    <col min="514" max="514" width="1.38671875" style="158" customWidth="1"/>
    <col min="515" max="515" width="12.1640625" style="158" customWidth="1"/>
    <col min="516" max="516" width="6.77734375" style="158" customWidth="1"/>
    <col min="517" max="517" width="9.94140625" style="158" customWidth="1"/>
    <col min="518" max="518" width="77.5" style="158" customWidth="1"/>
    <col min="519" max="519" width="6.88671875" style="158" customWidth="1"/>
    <col min="520" max="520" width="12.1640625" style="158" customWidth="1"/>
    <col min="521" max="521" width="12.0546875" style="158" customWidth="1"/>
    <col min="522" max="522" width="18.6640625" style="158" customWidth="1"/>
    <col min="523" max="523" width="5.71875" style="158" customWidth="1"/>
    <col min="524" max="768" width="7.27734375" style="158"/>
    <col min="769" max="769" width="6.6640625" style="158" customWidth="1"/>
    <col min="770" max="770" width="1.38671875" style="158" customWidth="1"/>
    <col min="771" max="771" width="12.1640625" style="158" customWidth="1"/>
    <col min="772" max="772" width="6.77734375" style="158" customWidth="1"/>
    <col min="773" max="773" width="9.94140625" style="158" customWidth="1"/>
    <col min="774" max="774" width="77.5" style="158" customWidth="1"/>
    <col min="775" max="775" width="6.88671875" style="158" customWidth="1"/>
    <col min="776" max="776" width="12.1640625" style="158" customWidth="1"/>
    <col min="777" max="777" width="12.0546875" style="158" customWidth="1"/>
    <col min="778" max="778" width="18.6640625" style="158" customWidth="1"/>
    <col min="779" max="779" width="5.71875" style="158" customWidth="1"/>
    <col min="780" max="1024" width="7.27734375" style="158"/>
    <col min="1025" max="1025" width="6.6640625" style="158" customWidth="1"/>
    <col min="1026" max="1026" width="1.38671875" style="158" customWidth="1"/>
    <col min="1027" max="1027" width="12.1640625" style="158" customWidth="1"/>
    <col min="1028" max="1028" width="6.77734375" style="158" customWidth="1"/>
    <col min="1029" max="1029" width="9.94140625" style="158" customWidth="1"/>
    <col min="1030" max="1030" width="77.5" style="158" customWidth="1"/>
    <col min="1031" max="1031" width="6.88671875" style="158" customWidth="1"/>
    <col min="1032" max="1032" width="12.1640625" style="158" customWidth="1"/>
    <col min="1033" max="1033" width="12.0546875" style="158" customWidth="1"/>
    <col min="1034" max="1034" width="18.6640625" style="158" customWidth="1"/>
    <col min="1035" max="1035" width="5.71875" style="158" customWidth="1"/>
    <col min="1036" max="1280" width="7.27734375" style="158"/>
    <col min="1281" max="1281" width="6.6640625" style="158" customWidth="1"/>
    <col min="1282" max="1282" width="1.38671875" style="158" customWidth="1"/>
    <col min="1283" max="1283" width="12.1640625" style="158" customWidth="1"/>
    <col min="1284" max="1284" width="6.77734375" style="158" customWidth="1"/>
    <col min="1285" max="1285" width="9.94140625" style="158" customWidth="1"/>
    <col min="1286" max="1286" width="77.5" style="158" customWidth="1"/>
    <col min="1287" max="1287" width="6.88671875" style="158" customWidth="1"/>
    <col min="1288" max="1288" width="12.1640625" style="158" customWidth="1"/>
    <col min="1289" max="1289" width="12.0546875" style="158" customWidth="1"/>
    <col min="1290" max="1290" width="18.6640625" style="158" customWidth="1"/>
    <col min="1291" max="1291" width="5.71875" style="158" customWidth="1"/>
    <col min="1292" max="1536" width="7.27734375" style="158"/>
    <col min="1537" max="1537" width="6.6640625" style="158" customWidth="1"/>
    <col min="1538" max="1538" width="1.38671875" style="158" customWidth="1"/>
    <col min="1539" max="1539" width="12.1640625" style="158" customWidth="1"/>
    <col min="1540" max="1540" width="6.77734375" style="158" customWidth="1"/>
    <col min="1541" max="1541" width="9.94140625" style="158" customWidth="1"/>
    <col min="1542" max="1542" width="77.5" style="158" customWidth="1"/>
    <col min="1543" max="1543" width="6.88671875" style="158" customWidth="1"/>
    <col min="1544" max="1544" width="12.1640625" style="158" customWidth="1"/>
    <col min="1545" max="1545" width="12.0546875" style="158" customWidth="1"/>
    <col min="1546" max="1546" width="18.6640625" style="158" customWidth="1"/>
    <col min="1547" max="1547" width="5.71875" style="158" customWidth="1"/>
    <col min="1548" max="1792" width="7.27734375" style="158"/>
    <col min="1793" max="1793" width="6.6640625" style="158" customWidth="1"/>
    <col min="1794" max="1794" width="1.38671875" style="158" customWidth="1"/>
    <col min="1795" max="1795" width="12.1640625" style="158" customWidth="1"/>
    <col min="1796" max="1796" width="6.77734375" style="158" customWidth="1"/>
    <col min="1797" max="1797" width="9.94140625" style="158" customWidth="1"/>
    <col min="1798" max="1798" width="77.5" style="158" customWidth="1"/>
    <col min="1799" max="1799" width="6.88671875" style="158" customWidth="1"/>
    <col min="1800" max="1800" width="12.1640625" style="158" customWidth="1"/>
    <col min="1801" max="1801" width="12.0546875" style="158" customWidth="1"/>
    <col min="1802" max="1802" width="18.6640625" style="158" customWidth="1"/>
    <col min="1803" max="1803" width="5.71875" style="158" customWidth="1"/>
    <col min="1804" max="2048" width="7.27734375" style="158"/>
    <col min="2049" max="2049" width="6.6640625" style="158" customWidth="1"/>
    <col min="2050" max="2050" width="1.38671875" style="158" customWidth="1"/>
    <col min="2051" max="2051" width="12.1640625" style="158" customWidth="1"/>
    <col min="2052" max="2052" width="6.77734375" style="158" customWidth="1"/>
    <col min="2053" max="2053" width="9.94140625" style="158" customWidth="1"/>
    <col min="2054" max="2054" width="77.5" style="158" customWidth="1"/>
    <col min="2055" max="2055" width="6.88671875" style="158" customWidth="1"/>
    <col min="2056" max="2056" width="12.1640625" style="158" customWidth="1"/>
    <col min="2057" max="2057" width="12.0546875" style="158" customWidth="1"/>
    <col min="2058" max="2058" width="18.6640625" style="158" customWidth="1"/>
    <col min="2059" max="2059" width="5.71875" style="158" customWidth="1"/>
    <col min="2060" max="2304" width="7.27734375" style="158"/>
    <col min="2305" max="2305" width="6.6640625" style="158" customWidth="1"/>
    <col min="2306" max="2306" width="1.38671875" style="158" customWidth="1"/>
    <col min="2307" max="2307" width="12.1640625" style="158" customWidth="1"/>
    <col min="2308" max="2308" width="6.77734375" style="158" customWidth="1"/>
    <col min="2309" max="2309" width="9.94140625" style="158" customWidth="1"/>
    <col min="2310" max="2310" width="77.5" style="158" customWidth="1"/>
    <col min="2311" max="2311" width="6.88671875" style="158" customWidth="1"/>
    <col min="2312" max="2312" width="12.1640625" style="158" customWidth="1"/>
    <col min="2313" max="2313" width="12.0546875" style="158" customWidth="1"/>
    <col min="2314" max="2314" width="18.6640625" style="158" customWidth="1"/>
    <col min="2315" max="2315" width="5.71875" style="158" customWidth="1"/>
    <col min="2316" max="2560" width="7.27734375" style="158"/>
    <col min="2561" max="2561" width="6.6640625" style="158" customWidth="1"/>
    <col min="2562" max="2562" width="1.38671875" style="158" customWidth="1"/>
    <col min="2563" max="2563" width="12.1640625" style="158" customWidth="1"/>
    <col min="2564" max="2564" width="6.77734375" style="158" customWidth="1"/>
    <col min="2565" max="2565" width="9.94140625" style="158" customWidth="1"/>
    <col min="2566" max="2566" width="77.5" style="158" customWidth="1"/>
    <col min="2567" max="2567" width="6.88671875" style="158" customWidth="1"/>
    <col min="2568" max="2568" width="12.1640625" style="158" customWidth="1"/>
    <col min="2569" max="2569" width="12.0546875" style="158" customWidth="1"/>
    <col min="2570" max="2570" width="18.6640625" style="158" customWidth="1"/>
    <col min="2571" max="2571" width="5.71875" style="158" customWidth="1"/>
    <col min="2572" max="2816" width="7.27734375" style="158"/>
    <col min="2817" max="2817" width="6.6640625" style="158" customWidth="1"/>
    <col min="2818" max="2818" width="1.38671875" style="158" customWidth="1"/>
    <col min="2819" max="2819" width="12.1640625" style="158" customWidth="1"/>
    <col min="2820" max="2820" width="6.77734375" style="158" customWidth="1"/>
    <col min="2821" max="2821" width="9.94140625" style="158" customWidth="1"/>
    <col min="2822" max="2822" width="77.5" style="158" customWidth="1"/>
    <col min="2823" max="2823" width="6.88671875" style="158" customWidth="1"/>
    <col min="2824" max="2824" width="12.1640625" style="158" customWidth="1"/>
    <col min="2825" max="2825" width="12.0546875" style="158" customWidth="1"/>
    <col min="2826" max="2826" width="18.6640625" style="158" customWidth="1"/>
    <col min="2827" max="2827" width="5.71875" style="158" customWidth="1"/>
    <col min="2828" max="3072" width="7.27734375" style="158"/>
    <col min="3073" max="3073" width="6.6640625" style="158" customWidth="1"/>
    <col min="3074" max="3074" width="1.38671875" style="158" customWidth="1"/>
    <col min="3075" max="3075" width="12.1640625" style="158" customWidth="1"/>
    <col min="3076" max="3076" width="6.77734375" style="158" customWidth="1"/>
    <col min="3077" max="3077" width="9.94140625" style="158" customWidth="1"/>
    <col min="3078" max="3078" width="77.5" style="158" customWidth="1"/>
    <col min="3079" max="3079" width="6.88671875" style="158" customWidth="1"/>
    <col min="3080" max="3080" width="12.1640625" style="158" customWidth="1"/>
    <col min="3081" max="3081" width="12.0546875" style="158" customWidth="1"/>
    <col min="3082" max="3082" width="18.6640625" style="158" customWidth="1"/>
    <col min="3083" max="3083" width="5.71875" style="158" customWidth="1"/>
    <col min="3084" max="3328" width="7.27734375" style="158"/>
    <col min="3329" max="3329" width="6.6640625" style="158" customWidth="1"/>
    <col min="3330" max="3330" width="1.38671875" style="158" customWidth="1"/>
    <col min="3331" max="3331" width="12.1640625" style="158" customWidth="1"/>
    <col min="3332" max="3332" width="6.77734375" style="158" customWidth="1"/>
    <col min="3333" max="3333" width="9.94140625" style="158" customWidth="1"/>
    <col min="3334" max="3334" width="77.5" style="158" customWidth="1"/>
    <col min="3335" max="3335" width="6.88671875" style="158" customWidth="1"/>
    <col min="3336" max="3336" width="12.1640625" style="158" customWidth="1"/>
    <col min="3337" max="3337" width="12.0546875" style="158" customWidth="1"/>
    <col min="3338" max="3338" width="18.6640625" style="158" customWidth="1"/>
    <col min="3339" max="3339" width="5.71875" style="158" customWidth="1"/>
    <col min="3340" max="3584" width="7.27734375" style="158"/>
    <col min="3585" max="3585" width="6.6640625" style="158" customWidth="1"/>
    <col min="3586" max="3586" width="1.38671875" style="158" customWidth="1"/>
    <col min="3587" max="3587" width="12.1640625" style="158" customWidth="1"/>
    <col min="3588" max="3588" width="6.77734375" style="158" customWidth="1"/>
    <col min="3589" max="3589" width="9.94140625" style="158" customWidth="1"/>
    <col min="3590" max="3590" width="77.5" style="158" customWidth="1"/>
    <col min="3591" max="3591" width="6.88671875" style="158" customWidth="1"/>
    <col min="3592" max="3592" width="12.1640625" style="158" customWidth="1"/>
    <col min="3593" max="3593" width="12.0546875" style="158" customWidth="1"/>
    <col min="3594" max="3594" width="18.6640625" style="158" customWidth="1"/>
    <col min="3595" max="3595" width="5.71875" style="158" customWidth="1"/>
    <col min="3596" max="3840" width="7.27734375" style="158"/>
    <col min="3841" max="3841" width="6.6640625" style="158" customWidth="1"/>
    <col min="3842" max="3842" width="1.38671875" style="158" customWidth="1"/>
    <col min="3843" max="3843" width="12.1640625" style="158" customWidth="1"/>
    <col min="3844" max="3844" width="6.77734375" style="158" customWidth="1"/>
    <col min="3845" max="3845" width="9.94140625" style="158" customWidth="1"/>
    <col min="3846" max="3846" width="77.5" style="158" customWidth="1"/>
    <col min="3847" max="3847" width="6.88671875" style="158" customWidth="1"/>
    <col min="3848" max="3848" width="12.1640625" style="158" customWidth="1"/>
    <col min="3849" max="3849" width="12.0546875" style="158" customWidth="1"/>
    <col min="3850" max="3850" width="18.6640625" style="158" customWidth="1"/>
    <col min="3851" max="3851" width="5.71875" style="158" customWidth="1"/>
    <col min="3852" max="4096" width="7.27734375" style="158"/>
    <col min="4097" max="4097" width="6.6640625" style="158" customWidth="1"/>
    <col min="4098" max="4098" width="1.38671875" style="158" customWidth="1"/>
    <col min="4099" max="4099" width="12.1640625" style="158" customWidth="1"/>
    <col min="4100" max="4100" width="6.77734375" style="158" customWidth="1"/>
    <col min="4101" max="4101" width="9.94140625" style="158" customWidth="1"/>
    <col min="4102" max="4102" width="77.5" style="158" customWidth="1"/>
    <col min="4103" max="4103" width="6.88671875" style="158" customWidth="1"/>
    <col min="4104" max="4104" width="12.1640625" style="158" customWidth="1"/>
    <col min="4105" max="4105" width="12.0546875" style="158" customWidth="1"/>
    <col min="4106" max="4106" width="18.6640625" style="158" customWidth="1"/>
    <col min="4107" max="4107" width="5.71875" style="158" customWidth="1"/>
    <col min="4108" max="4352" width="7.27734375" style="158"/>
    <col min="4353" max="4353" width="6.6640625" style="158" customWidth="1"/>
    <col min="4354" max="4354" width="1.38671875" style="158" customWidth="1"/>
    <col min="4355" max="4355" width="12.1640625" style="158" customWidth="1"/>
    <col min="4356" max="4356" width="6.77734375" style="158" customWidth="1"/>
    <col min="4357" max="4357" width="9.94140625" style="158" customWidth="1"/>
    <col min="4358" max="4358" width="77.5" style="158" customWidth="1"/>
    <col min="4359" max="4359" width="6.88671875" style="158" customWidth="1"/>
    <col min="4360" max="4360" width="12.1640625" style="158" customWidth="1"/>
    <col min="4361" max="4361" width="12.0546875" style="158" customWidth="1"/>
    <col min="4362" max="4362" width="18.6640625" style="158" customWidth="1"/>
    <col min="4363" max="4363" width="5.71875" style="158" customWidth="1"/>
    <col min="4364" max="4608" width="7.27734375" style="158"/>
    <col min="4609" max="4609" width="6.6640625" style="158" customWidth="1"/>
    <col min="4610" max="4610" width="1.38671875" style="158" customWidth="1"/>
    <col min="4611" max="4611" width="12.1640625" style="158" customWidth="1"/>
    <col min="4612" max="4612" width="6.77734375" style="158" customWidth="1"/>
    <col min="4613" max="4613" width="9.94140625" style="158" customWidth="1"/>
    <col min="4614" max="4614" width="77.5" style="158" customWidth="1"/>
    <col min="4615" max="4615" width="6.88671875" style="158" customWidth="1"/>
    <col min="4616" max="4616" width="12.1640625" style="158" customWidth="1"/>
    <col min="4617" max="4617" width="12.0546875" style="158" customWidth="1"/>
    <col min="4618" max="4618" width="18.6640625" style="158" customWidth="1"/>
    <col min="4619" max="4619" width="5.71875" style="158" customWidth="1"/>
    <col min="4620" max="4864" width="7.27734375" style="158"/>
    <col min="4865" max="4865" width="6.6640625" style="158" customWidth="1"/>
    <col min="4866" max="4866" width="1.38671875" style="158" customWidth="1"/>
    <col min="4867" max="4867" width="12.1640625" style="158" customWidth="1"/>
    <col min="4868" max="4868" width="6.77734375" style="158" customWidth="1"/>
    <col min="4869" max="4869" width="9.94140625" style="158" customWidth="1"/>
    <col min="4870" max="4870" width="77.5" style="158" customWidth="1"/>
    <col min="4871" max="4871" width="6.88671875" style="158" customWidth="1"/>
    <col min="4872" max="4872" width="12.1640625" style="158" customWidth="1"/>
    <col min="4873" max="4873" width="12.0546875" style="158" customWidth="1"/>
    <col min="4874" max="4874" width="18.6640625" style="158" customWidth="1"/>
    <col min="4875" max="4875" width="5.71875" style="158" customWidth="1"/>
    <col min="4876" max="5120" width="7.27734375" style="158"/>
    <col min="5121" max="5121" width="6.6640625" style="158" customWidth="1"/>
    <col min="5122" max="5122" width="1.38671875" style="158" customWidth="1"/>
    <col min="5123" max="5123" width="12.1640625" style="158" customWidth="1"/>
    <col min="5124" max="5124" width="6.77734375" style="158" customWidth="1"/>
    <col min="5125" max="5125" width="9.94140625" style="158" customWidth="1"/>
    <col min="5126" max="5126" width="77.5" style="158" customWidth="1"/>
    <col min="5127" max="5127" width="6.88671875" style="158" customWidth="1"/>
    <col min="5128" max="5128" width="12.1640625" style="158" customWidth="1"/>
    <col min="5129" max="5129" width="12.0546875" style="158" customWidth="1"/>
    <col min="5130" max="5130" width="18.6640625" style="158" customWidth="1"/>
    <col min="5131" max="5131" width="5.71875" style="158" customWidth="1"/>
    <col min="5132" max="5376" width="7.27734375" style="158"/>
    <col min="5377" max="5377" width="6.6640625" style="158" customWidth="1"/>
    <col min="5378" max="5378" width="1.38671875" style="158" customWidth="1"/>
    <col min="5379" max="5379" width="12.1640625" style="158" customWidth="1"/>
    <col min="5380" max="5380" width="6.77734375" style="158" customWidth="1"/>
    <col min="5381" max="5381" width="9.94140625" style="158" customWidth="1"/>
    <col min="5382" max="5382" width="77.5" style="158" customWidth="1"/>
    <col min="5383" max="5383" width="6.88671875" style="158" customWidth="1"/>
    <col min="5384" max="5384" width="12.1640625" style="158" customWidth="1"/>
    <col min="5385" max="5385" width="12.0546875" style="158" customWidth="1"/>
    <col min="5386" max="5386" width="18.6640625" style="158" customWidth="1"/>
    <col min="5387" max="5387" width="5.71875" style="158" customWidth="1"/>
    <col min="5388" max="5632" width="7.27734375" style="158"/>
    <col min="5633" max="5633" width="6.6640625" style="158" customWidth="1"/>
    <col min="5634" max="5634" width="1.38671875" style="158" customWidth="1"/>
    <col min="5635" max="5635" width="12.1640625" style="158" customWidth="1"/>
    <col min="5636" max="5636" width="6.77734375" style="158" customWidth="1"/>
    <col min="5637" max="5637" width="9.94140625" style="158" customWidth="1"/>
    <col min="5638" max="5638" width="77.5" style="158" customWidth="1"/>
    <col min="5639" max="5639" width="6.88671875" style="158" customWidth="1"/>
    <col min="5640" max="5640" width="12.1640625" style="158" customWidth="1"/>
    <col min="5641" max="5641" width="12.0546875" style="158" customWidth="1"/>
    <col min="5642" max="5642" width="18.6640625" style="158" customWidth="1"/>
    <col min="5643" max="5643" width="5.71875" style="158" customWidth="1"/>
    <col min="5644" max="5888" width="7.27734375" style="158"/>
    <col min="5889" max="5889" width="6.6640625" style="158" customWidth="1"/>
    <col min="5890" max="5890" width="1.38671875" style="158" customWidth="1"/>
    <col min="5891" max="5891" width="12.1640625" style="158" customWidth="1"/>
    <col min="5892" max="5892" width="6.77734375" style="158" customWidth="1"/>
    <col min="5893" max="5893" width="9.94140625" style="158" customWidth="1"/>
    <col min="5894" max="5894" width="77.5" style="158" customWidth="1"/>
    <col min="5895" max="5895" width="6.88671875" style="158" customWidth="1"/>
    <col min="5896" max="5896" width="12.1640625" style="158" customWidth="1"/>
    <col min="5897" max="5897" width="12.0546875" style="158" customWidth="1"/>
    <col min="5898" max="5898" width="18.6640625" style="158" customWidth="1"/>
    <col min="5899" max="5899" width="5.71875" style="158" customWidth="1"/>
    <col min="5900" max="6144" width="7.27734375" style="158"/>
    <col min="6145" max="6145" width="6.6640625" style="158" customWidth="1"/>
    <col min="6146" max="6146" width="1.38671875" style="158" customWidth="1"/>
    <col min="6147" max="6147" width="12.1640625" style="158" customWidth="1"/>
    <col min="6148" max="6148" width="6.77734375" style="158" customWidth="1"/>
    <col min="6149" max="6149" width="9.94140625" style="158" customWidth="1"/>
    <col min="6150" max="6150" width="77.5" style="158" customWidth="1"/>
    <col min="6151" max="6151" width="6.88671875" style="158" customWidth="1"/>
    <col min="6152" max="6152" width="12.1640625" style="158" customWidth="1"/>
    <col min="6153" max="6153" width="12.0546875" style="158" customWidth="1"/>
    <col min="6154" max="6154" width="18.6640625" style="158" customWidth="1"/>
    <col min="6155" max="6155" width="5.71875" style="158" customWidth="1"/>
    <col min="6156" max="6400" width="7.27734375" style="158"/>
    <col min="6401" max="6401" width="6.6640625" style="158" customWidth="1"/>
    <col min="6402" max="6402" width="1.38671875" style="158" customWidth="1"/>
    <col min="6403" max="6403" width="12.1640625" style="158" customWidth="1"/>
    <col min="6404" max="6404" width="6.77734375" style="158" customWidth="1"/>
    <col min="6405" max="6405" width="9.94140625" style="158" customWidth="1"/>
    <col min="6406" max="6406" width="77.5" style="158" customWidth="1"/>
    <col min="6407" max="6407" width="6.88671875" style="158" customWidth="1"/>
    <col min="6408" max="6408" width="12.1640625" style="158" customWidth="1"/>
    <col min="6409" max="6409" width="12.0546875" style="158" customWidth="1"/>
    <col min="6410" max="6410" width="18.6640625" style="158" customWidth="1"/>
    <col min="6411" max="6411" width="5.71875" style="158" customWidth="1"/>
    <col min="6412" max="6656" width="7.27734375" style="158"/>
    <col min="6657" max="6657" width="6.6640625" style="158" customWidth="1"/>
    <col min="6658" max="6658" width="1.38671875" style="158" customWidth="1"/>
    <col min="6659" max="6659" width="12.1640625" style="158" customWidth="1"/>
    <col min="6660" max="6660" width="6.77734375" style="158" customWidth="1"/>
    <col min="6661" max="6661" width="9.94140625" style="158" customWidth="1"/>
    <col min="6662" max="6662" width="77.5" style="158" customWidth="1"/>
    <col min="6663" max="6663" width="6.88671875" style="158" customWidth="1"/>
    <col min="6664" max="6664" width="12.1640625" style="158" customWidth="1"/>
    <col min="6665" max="6665" width="12.0546875" style="158" customWidth="1"/>
    <col min="6666" max="6666" width="18.6640625" style="158" customWidth="1"/>
    <col min="6667" max="6667" width="5.71875" style="158" customWidth="1"/>
    <col min="6668" max="6912" width="7.27734375" style="158"/>
    <col min="6913" max="6913" width="6.6640625" style="158" customWidth="1"/>
    <col min="6914" max="6914" width="1.38671875" style="158" customWidth="1"/>
    <col min="6915" max="6915" width="12.1640625" style="158" customWidth="1"/>
    <col min="6916" max="6916" width="6.77734375" style="158" customWidth="1"/>
    <col min="6917" max="6917" width="9.94140625" style="158" customWidth="1"/>
    <col min="6918" max="6918" width="77.5" style="158" customWidth="1"/>
    <col min="6919" max="6919" width="6.88671875" style="158" customWidth="1"/>
    <col min="6920" max="6920" width="12.1640625" style="158" customWidth="1"/>
    <col min="6921" max="6921" width="12.0546875" style="158" customWidth="1"/>
    <col min="6922" max="6922" width="18.6640625" style="158" customWidth="1"/>
    <col min="6923" max="6923" width="5.71875" style="158" customWidth="1"/>
    <col min="6924" max="7168" width="7.27734375" style="158"/>
    <col min="7169" max="7169" width="6.6640625" style="158" customWidth="1"/>
    <col min="7170" max="7170" width="1.38671875" style="158" customWidth="1"/>
    <col min="7171" max="7171" width="12.1640625" style="158" customWidth="1"/>
    <col min="7172" max="7172" width="6.77734375" style="158" customWidth="1"/>
    <col min="7173" max="7173" width="9.94140625" style="158" customWidth="1"/>
    <col min="7174" max="7174" width="77.5" style="158" customWidth="1"/>
    <col min="7175" max="7175" width="6.88671875" style="158" customWidth="1"/>
    <col min="7176" max="7176" width="12.1640625" style="158" customWidth="1"/>
    <col min="7177" max="7177" width="12.0546875" style="158" customWidth="1"/>
    <col min="7178" max="7178" width="18.6640625" style="158" customWidth="1"/>
    <col min="7179" max="7179" width="5.71875" style="158" customWidth="1"/>
    <col min="7180" max="7424" width="7.27734375" style="158"/>
    <col min="7425" max="7425" width="6.6640625" style="158" customWidth="1"/>
    <col min="7426" max="7426" width="1.38671875" style="158" customWidth="1"/>
    <col min="7427" max="7427" width="12.1640625" style="158" customWidth="1"/>
    <col min="7428" max="7428" width="6.77734375" style="158" customWidth="1"/>
    <col min="7429" max="7429" width="9.94140625" style="158" customWidth="1"/>
    <col min="7430" max="7430" width="77.5" style="158" customWidth="1"/>
    <col min="7431" max="7431" width="6.88671875" style="158" customWidth="1"/>
    <col min="7432" max="7432" width="12.1640625" style="158" customWidth="1"/>
    <col min="7433" max="7433" width="12.0546875" style="158" customWidth="1"/>
    <col min="7434" max="7434" width="18.6640625" style="158" customWidth="1"/>
    <col min="7435" max="7435" width="5.71875" style="158" customWidth="1"/>
    <col min="7436" max="7680" width="7.27734375" style="158"/>
    <col min="7681" max="7681" width="6.6640625" style="158" customWidth="1"/>
    <col min="7682" max="7682" width="1.38671875" style="158" customWidth="1"/>
    <col min="7683" max="7683" width="12.1640625" style="158" customWidth="1"/>
    <col min="7684" max="7684" width="6.77734375" style="158" customWidth="1"/>
    <col min="7685" max="7685" width="9.94140625" style="158" customWidth="1"/>
    <col min="7686" max="7686" width="77.5" style="158" customWidth="1"/>
    <col min="7687" max="7687" width="6.88671875" style="158" customWidth="1"/>
    <col min="7688" max="7688" width="12.1640625" style="158" customWidth="1"/>
    <col min="7689" max="7689" width="12.0546875" style="158" customWidth="1"/>
    <col min="7690" max="7690" width="18.6640625" style="158" customWidth="1"/>
    <col min="7691" max="7691" width="5.71875" style="158" customWidth="1"/>
    <col min="7692" max="7936" width="7.27734375" style="158"/>
    <col min="7937" max="7937" width="6.6640625" style="158" customWidth="1"/>
    <col min="7938" max="7938" width="1.38671875" style="158" customWidth="1"/>
    <col min="7939" max="7939" width="12.1640625" style="158" customWidth="1"/>
    <col min="7940" max="7940" width="6.77734375" style="158" customWidth="1"/>
    <col min="7941" max="7941" width="9.94140625" style="158" customWidth="1"/>
    <col min="7942" max="7942" width="77.5" style="158" customWidth="1"/>
    <col min="7943" max="7943" width="6.88671875" style="158" customWidth="1"/>
    <col min="7944" max="7944" width="12.1640625" style="158" customWidth="1"/>
    <col min="7945" max="7945" width="12.0546875" style="158" customWidth="1"/>
    <col min="7946" max="7946" width="18.6640625" style="158" customWidth="1"/>
    <col min="7947" max="7947" width="5.71875" style="158" customWidth="1"/>
    <col min="7948" max="8192" width="7.27734375" style="158"/>
    <col min="8193" max="8193" width="6.6640625" style="158" customWidth="1"/>
    <col min="8194" max="8194" width="1.38671875" style="158" customWidth="1"/>
    <col min="8195" max="8195" width="12.1640625" style="158" customWidth="1"/>
    <col min="8196" max="8196" width="6.77734375" style="158" customWidth="1"/>
    <col min="8197" max="8197" width="9.94140625" style="158" customWidth="1"/>
    <col min="8198" max="8198" width="77.5" style="158" customWidth="1"/>
    <col min="8199" max="8199" width="6.88671875" style="158" customWidth="1"/>
    <col min="8200" max="8200" width="12.1640625" style="158" customWidth="1"/>
    <col min="8201" max="8201" width="12.0546875" style="158" customWidth="1"/>
    <col min="8202" max="8202" width="18.6640625" style="158" customWidth="1"/>
    <col min="8203" max="8203" width="5.71875" style="158" customWidth="1"/>
    <col min="8204" max="8448" width="7.27734375" style="158"/>
    <col min="8449" max="8449" width="6.6640625" style="158" customWidth="1"/>
    <col min="8450" max="8450" width="1.38671875" style="158" customWidth="1"/>
    <col min="8451" max="8451" width="12.1640625" style="158" customWidth="1"/>
    <col min="8452" max="8452" width="6.77734375" style="158" customWidth="1"/>
    <col min="8453" max="8453" width="9.94140625" style="158" customWidth="1"/>
    <col min="8454" max="8454" width="77.5" style="158" customWidth="1"/>
    <col min="8455" max="8455" width="6.88671875" style="158" customWidth="1"/>
    <col min="8456" max="8456" width="12.1640625" style="158" customWidth="1"/>
    <col min="8457" max="8457" width="12.0546875" style="158" customWidth="1"/>
    <col min="8458" max="8458" width="18.6640625" style="158" customWidth="1"/>
    <col min="8459" max="8459" width="5.71875" style="158" customWidth="1"/>
    <col min="8460" max="8704" width="7.27734375" style="158"/>
    <col min="8705" max="8705" width="6.6640625" style="158" customWidth="1"/>
    <col min="8706" max="8706" width="1.38671875" style="158" customWidth="1"/>
    <col min="8707" max="8707" width="12.1640625" style="158" customWidth="1"/>
    <col min="8708" max="8708" width="6.77734375" style="158" customWidth="1"/>
    <col min="8709" max="8709" width="9.94140625" style="158" customWidth="1"/>
    <col min="8710" max="8710" width="77.5" style="158" customWidth="1"/>
    <col min="8711" max="8711" width="6.88671875" style="158" customWidth="1"/>
    <col min="8712" max="8712" width="12.1640625" style="158" customWidth="1"/>
    <col min="8713" max="8713" width="12.0546875" style="158" customWidth="1"/>
    <col min="8714" max="8714" width="18.6640625" style="158" customWidth="1"/>
    <col min="8715" max="8715" width="5.71875" style="158" customWidth="1"/>
    <col min="8716" max="8960" width="7.27734375" style="158"/>
    <col min="8961" max="8961" width="6.6640625" style="158" customWidth="1"/>
    <col min="8962" max="8962" width="1.38671875" style="158" customWidth="1"/>
    <col min="8963" max="8963" width="12.1640625" style="158" customWidth="1"/>
    <col min="8964" max="8964" width="6.77734375" style="158" customWidth="1"/>
    <col min="8965" max="8965" width="9.94140625" style="158" customWidth="1"/>
    <col min="8966" max="8966" width="77.5" style="158" customWidth="1"/>
    <col min="8967" max="8967" width="6.88671875" style="158" customWidth="1"/>
    <col min="8968" max="8968" width="12.1640625" style="158" customWidth="1"/>
    <col min="8969" max="8969" width="12.0546875" style="158" customWidth="1"/>
    <col min="8970" max="8970" width="18.6640625" style="158" customWidth="1"/>
    <col min="8971" max="8971" width="5.71875" style="158" customWidth="1"/>
    <col min="8972" max="9216" width="7.27734375" style="158"/>
    <col min="9217" max="9217" width="6.6640625" style="158" customWidth="1"/>
    <col min="9218" max="9218" width="1.38671875" style="158" customWidth="1"/>
    <col min="9219" max="9219" width="12.1640625" style="158" customWidth="1"/>
    <col min="9220" max="9220" width="6.77734375" style="158" customWidth="1"/>
    <col min="9221" max="9221" width="9.94140625" style="158" customWidth="1"/>
    <col min="9222" max="9222" width="77.5" style="158" customWidth="1"/>
    <col min="9223" max="9223" width="6.88671875" style="158" customWidth="1"/>
    <col min="9224" max="9224" width="12.1640625" style="158" customWidth="1"/>
    <col min="9225" max="9225" width="12.0546875" style="158" customWidth="1"/>
    <col min="9226" max="9226" width="18.6640625" style="158" customWidth="1"/>
    <col min="9227" max="9227" width="5.71875" style="158" customWidth="1"/>
    <col min="9228" max="9472" width="7.27734375" style="158"/>
    <col min="9473" max="9473" width="6.6640625" style="158" customWidth="1"/>
    <col min="9474" max="9474" width="1.38671875" style="158" customWidth="1"/>
    <col min="9475" max="9475" width="12.1640625" style="158" customWidth="1"/>
    <col min="9476" max="9476" width="6.77734375" style="158" customWidth="1"/>
    <col min="9477" max="9477" width="9.94140625" style="158" customWidth="1"/>
    <col min="9478" max="9478" width="77.5" style="158" customWidth="1"/>
    <col min="9479" max="9479" width="6.88671875" style="158" customWidth="1"/>
    <col min="9480" max="9480" width="12.1640625" style="158" customWidth="1"/>
    <col min="9481" max="9481" width="12.0546875" style="158" customWidth="1"/>
    <col min="9482" max="9482" width="18.6640625" style="158" customWidth="1"/>
    <col min="9483" max="9483" width="5.71875" style="158" customWidth="1"/>
    <col min="9484" max="9728" width="7.27734375" style="158"/>
    <col min="9729" max="9729" width="6.6640625" style="158" customWidth="1"/>
    <col min="9730" max="9730" width="1.38671875" style="158" customWidth="1"/>
    <col min="9731" max="9731" width="12.1640625" style="158" customWidth="1"/>
    <col min="9732" max="9732" width="6.77734375" style="158" customWidth="1"/>
    <col min="9733" max="9733" width="9.94140625" style="158" customWidth="1"/>
    <col min="9734" max="9734" width="77.5" style="158" customWidth="1"/>
    <col min="9735" max="9735" width="6.88671875" style="158" customWidth="1"/>
    <col min="9736" max="9736" width="12.1640625" style="158" customWidth="1"/>
    <col min="9737" max="9737" width="12.0546875" style="158" customWidth="1"/>
    <col min="9738" max="9738" width="18.6640625" style="158" customWidth="1"/>
    <col min="9739" max="9739" width="5.71875" style="158" customWidth="1"/>
    <col min="9740" max="9984" width="7.27734375" style="158"/>
    <col min="9985" max="9985" width="6.6640625" style="158" customWidth="1"/>
    <col min="9986" max="9986" width="1.38671875" style="158" customWidth="1"/>
    <col min="9987" max="9987" width="12.1640625" style="158" customWidth="1"/>
    <col min="9988" max="9988" width="6.77734375" style="158" customWidth="1"/>
    <col min="9989" max="9989" width="9.94140625" style="158" customWidth="1"/>
    <col min="9990" max="9990" width="77.5" style="158" customWidth="1"/>
    <col min="9991" max="9991" width="6.88671875" style="158" customWidth="1"/>
    <col min="9992" max="9992" width="12.1640625" style="158" customWidth="1"/>
    <col min="9993" max="9993" width="12.0546875" style="158" customWidth="1"/>
    <col min="9994" max="9994" width="18.6640625" style="158" customWidth="1"/>
    <col min="9995" max="9995" width="5.71875" style="158" customWidth="1"/>
    <col min="9996" max="10240" width="7.27734375" style="158"/>
    <col min="10241" max="10241" width="6.6640625" style="158" customWidth="1"/>
    <col min="10242" max="10242" width="1.38671875" style="158" customWidth="1"/>
    <col min="10243" max="10243" width="12.1640625" style="158" customWidth="1"/>
    <col min="10244" max="10244" width="6.77734375" style="158" customWidth="1"/>
    <col min="10245" max="10245" width="9.94140625" style="158" customWidth="1"/>
    <col min="10246" max="10246" width="77.5" style="158" customWidth="1"/>
    <col min="10247" max="10247" width="6.88671875" style="158" customWidth="1"/>
    <col min="10248" max="10248" width="12.1640625" style="158" customWidth="1"/>
    <col min="10249" max="10249" width="12.0546875" style="158" customWidth="1"/>
    <col min="10250" max="10250" width="18.6640625" style="158" customWidth="1"/>
    <col min="10251" max="10251" width="5.71875" style="158" customWidth="1"/>
    <col min="10252" max="10496" width="7.27734375" style="158"/>
    <col min="10497" max="10497" width="6.6640625" style="158" customWidth="1"/>
    <col min="10498" max="10498" width="1.38671875" style="158" customWidth="1"/>
    <col min="10499" max="10499" width="12.1640625" style="158" customWidth="1"/>
    <col min="10500" max="10500" width="6.77734375" style="158" customWidth="1"/>
    <col min="10501" max="10501" width="9.94140625" style="158" customWidth="1"/>
    <col min="10502" max="10502" width="77.5" style="158" customWidth="1"/>
    <col min="10503" max="10503" width="6.88671875" style="158" customWidth="1"/>
    <col min="10504" max="10504" width="12.1640625" style="158" customWidth="1"/>
    <col min="10505" max="10505" width="12.0546875" style="158" customWidth="1"/>
    <col min="10506" max="10506" width="18.6640625" style="158" customWidth="1"/>
    <col min="10507" max="10507" width="5.71875" style="158" customWidth="1"/>
    <col min="10508" max="10752" width="7.27734375" style="158"/>
    <col min="10753" max="10753" width="6.6640625" style="158" customWidth="1"/>
    <col min="10754" max="10754" width="1.38671875" style="158" customWidth="1"/>
    <col min="10755" max="10755" width="12.1640625" style="158" customWidth="1"/>
    <col min="10756" max="10756" width="6.77734375" style="158" customWidth="1"/>
    <col min="10757" max="10757" width="9.94140625" style="158" customWidth="1"/>
    <col min="10758" max="10758" width="77.5" style="158" customWidth="1"/>
    <col min="10759" max="10759" width="6.88671875" style="158" customWidth="1"/>
    <col min="10760" max="10760" width="12.1640625" style="158" customWidth="1"/>
    <col min="10761" max="10761" width="12.0546875" style="158" customWidth="1"/>
    <col min="10762" max="10762" width="18.6640625" style="158" customWidth="1"/>
    <col min="10763" max="10763" width="5.71875" style="158" customWidth="1"/>
    <col min="10764" max="11008" width="7.27734375" style="158"/>
    <col min="11009" max="11009" width="6.6640625" style="158" customWidth="1"/>
    <col min="11010" max="11010" width="1.38671875" style="158" customWidth="1"/>
    <col min="11011" max="11011" width="12.1640625" style="158" customWidth="1"/>
    <col min="11012" max="11012" width="6.77734375" style="158" customWidth="1"/>
    <col min="11013" max="11013" width="9.94140625" style="158" customWidth="1"/>
    <col min="11014" max="11014" width="77.5" style="158" customWidth="1"/>
    <col min="11015" max="11015" width="6.88671875" style="158" customWidth="1"/>
    <col min="11016" max="11016" width="12.1640625" style="158" customWidth="1"/>
    <col min="11017" max="11017" width="12.0546875" style="158" customWidth="1"/>
    <col min="11018" max="11018" width="18.6640625" style="158" customWidth="1"/>
    <col min="11019" max="11019" width="5.71875" style="158" customWidth="1"/>
    <col min="11020" max="11264" width="7.27734375" style="158"/>
    <col min="11265" max="11265" width="6.6640625" style="158" customWidth="1"/>
    <col min="11266" max="11266" width="1.38671875" style="158" customWidth="1"/>
    <col min="11267" max="11267" width="12.1640625" style="158" customWidth="1"/>
    <col min="11268" max="11268" width="6.77734375" style="158" customWidth="1"/>
    <col min="11269" max="11269" width="9.94140625" style="158" customWidth="1"/>
    <col min="11270" max="11270" width="77.5" style="158" customWidth="1"/>
    <col min="11271" max="11271" width="6.88671875" style="158" customWidth="1"/>
    <col min="11272" max="11272" width="12.1640625" style="158" customWidth="1"/>
    <col min="11273" max="11273" width="12.0546875" style="158" customWidth="1"/>
    <col min="11274" max="11274" width="18.6640625" style="158" customWidth="1"/>
    <col min="11275" max="11275" width="5.71875" style="158" customWidth="1"/>
    <col min="11276" max="11520" width="7.27734375" style="158"/>
    <col min="11521" max="11521" width="6.6640625" style="158" customWidth="1"/>
    <col min="11522" max="11522" width="1.38671875" style="158" customWidth="1"/>
    <col min="11523" max="11523" width="12.1640625" style="158" customWidth="1"/>
    <col min="11524" max="11524" width="6.77734375" style="158" customWidth="1"/>
    <col min="11525" max="11525" width="9.94140625" style="158" customWidth="1"/>
    <col min="11526" max="11526" width="77.5" style="158" customWidth="1"/>
    <col min="11527" max="11527" width="6.88671875" style="158" customWidth="1"/>
    <col min="11528" max="11528" width="12.1640625" style="158" customWidth="1"/>
    <col min="11529" max="11529" width="12.0546875" style="158" customWidth="1"/>
    <col min="11530" max="11530" width="18.6640625" style="158" customWidth="1"/>
    <col min="11531" max="11531" width="5.71875" style="158" customWidth="1"/>
    <col min="11532" max="11776" width="7.27734375" style="158"/>
    <col min="11777" max="11777" width="6.6640625" style="158" customWidth="1"/>
    <col min="11778" max="11778" width="1.38671875" style="158" customWidth="1"/>
    <col min="11779" max="11779" width="12.1640625" style="158" customWidth="1"/>
    <col min="11780" max="11780" width="6.77734375" style="158" customWidth="1"/>
    <col min="11781" max="11781" width="9.94140625" style="158" customWidth="1"/>
    <col min="11782" max="11782" width="77.5" style="158" customWidth="1"/>
    <col min="11783" max="11783" width="6.88671875" style="158" customWidth="1"/>
    <col min="11784" max="11784" width="12.1640625" style="158" customWidth="1"/>
    <col min="11785" max="11785" width="12.0546875" style="158" customWidth="1"/>
    <col min="11786" max="11786" width="18.6640625" style="158" customWidth="1"/>
    <col min="11787" max="11787" width="5.71875" style="158" customWidth="1"/>
    <col min="11788" max="12032" width="7.27734375" style="158"/>
    <col min="12033" max="12033" width="6.6640625" style="158" customWidth="1"/>
    <col min="12034" max="12034" width="1.38671875" style="158" customWidth="1"/>
    <col min="12035" max="12035" width="12.1640625" style="158" customWidth="1"/>
    <col min="12036" max="12036" width="6.77734375" style="158" customWidth="1"/>
    <col min="12037" max="12037" width="9.94140625" style="158" customWidth="1"/>
    <col min="12038" max="12038" width="77.5" style="158" customWidth="1"/>
    <col min="12039" max="12039" width="6.88671875" style="158" customWidth="1"/>
    <col min="12040" max="12040" width="12.1640625" style="158" customWidth="1"/>
    <col min="12041" max="12041" width="12.0546875" style="158" customWidth="1"/>
    <col min="12042" max="12042" width="18.6640625" style="158" customWidth="1"/>
    <col min="12043" max="12043" width="5.71875" style="158" customWidth="1"/>
    <col min="12044" max="12288" width="7.27734375" style="158"/>
    <col min="12289" max="12289" width="6.6640625" style="158" customWidth="1"/>
    <col min="12290" max="12290" width="1.38671875" style="158" customWidth="1"/>
    <col min="12291" max="12291" width="12.1640625" style="158" customWidth="1"/>
    <col min="12292" max="12292" width="6.77734375" style="158" customWidth="1"/>
    <col min="12293" max="12293" width="9.94140625" style="158" customWidth="1"/>
    <col min="12294" max="12294" width="77.5" style="158" customWidth="1"/>
    <col min="12295" max="12295" width="6.88671875" style="158" customWidth="1"/>
    <col min="12296" max="12296" width="12.1640625" style="158" customWidth="1"/>
    <col min="12297" max="12297" width="12.0546875" style="158" customWidth="1"/>
    <col min="12298" max="12298" width="18.6640625" style="158" customWidth="1"/>
    <col min="12299" max="12299" width="5.71875" style="158" customWidth="1"/>
    <col min="12300" max="12544" width="7.27734375" style="158"/>
    <col min="12545" max="12545" width="6.6640625" style="158" customWidth="1"/>
    <col min="12546" max="12546" width="1.38671875" style="158" customWidth="1"/>
    <col min="12547" max="12547" width="12.1640625" style="158" customWidth="1"/>
    <col min="12548" max="12548" width="6.77734375" style="158" customWidth="1"/>
    <col min="12549" max="12549" width="9.94140625" style="158" customWidth="1"/>
    <col min="12550" max="12550" width="77.5" style="158" customWidth="1"/>
    <col min="12551" max="12551" width="6.88671875" style="158" customWidth="1"/>
    <col min="12552" max="12552" width="12.1640625" style="158" customWidth="1"/>
    <col min="12553" max="12553" width="12.0546875" style="158" customWidth="1"/>
    <col min="12554" max="12554" width="18.6640625" style="158" customWidth="1"/>
    <col min="12555" max="12555" width="5.71875" style="158" customWidth="1"/>
    <col min="12556" max="12800" width="7.27734375" style="158"/>
    <col min="12801" max="12801" width="6.6640625" style="158" customWidth="1"/>
    <col min="12802" max="12802" width="1.38671875" style="158" customWidth="1"/>
    <col min="12803" max="12803" width="12.1640625" style="158" customWidth="1"/>
    <col min="12804" max="12804" width="6.77734375" style="158" customWidth="1"/>
    <col min="12805" max="12805" width="9.94140625" style="158" customWidth="1"/>
    <col min="12806" max="12806" width="77.5" style="158" customWidth="1"/>
    <col min="12807" max="12807" width="6.88671875" style="158" customWidth="1"/>
    <col min="12808" max="12808" width="12.1640625" style="158" customWidth="1"/>
    <col min="12809" max="12809" width="12.0546875" style="158" customWidth="1"/>
    <col min="12810" max="12810" width="18.6640625" style="158" customWidth="1"/>
    <col min="12811" max="12811" width="5.71875" style="158" customWidth="1"/>
    <col min="12812" max="13056" width="7.27734375" style="158"/>
    <col min="13057" max="13057" width="6.6640625" style="158" customWidth="1"/>
    <col min="13058" max="13058" width="1.38671875" style="158" customWidth="1"/>
    <col min="13059" max="13059" width="12.1640625" style="158" customWidth="1"/>
    <col min="13060" max="13060" width="6.77734375" style="158" customWidth="1"/>
    <col min="13061" max="13061" width="9.94140625" style="158" customWidth="1"/>
    <col min="13062" max="13062" width="77.5" style="158" customWidth="1"/>
    <col min="13063" max="13063" width="6.88671875" style="158" customWidth="1"/>
    <col min="13064" max="13064" width="12.1640625" style="158" customWidth="1"/>
    <col min="13065" max="13065" width="12.0546875" style="158" customWidth="1"/>
    <col min="13066" max="13066" width="18.6640625" style="158" customWidth="1"/>
    <col min="13067" max="13067" width="5.71875" style="158" customWidth="1"/>
    <col min="13068" max="13312" width="7.27734375" style="158"/>
    <col min="13313" max="13313" width="6.6640625" style="158" customWidth="1"/>
    <col min="13314" max="13314" width="1.38671875" style="158" customWidth="1"/>
    <col min="13315" max="13315" width="12.1640625" style="158" customWidth="1"/>
    <col min="13316" max="13316" width="6.77734375" style="158" customWidth="1"/>
    <col min="13317" max="13317" width="9.94140625" style="158" customWidth="1"/>
    <col min="13318" max="13318" width="77.5" style="158" customWidth="1"/>
    <col min="13319" max="13319" width="6.88671875" style="158" customWidth="1"/>
    <col min="13320" max="13320" width="12.1640625" style="158" customWidth="1"/>
    <col min="13321" max="13321" width="12.0546875" style="158" customWidth="1"/>
    <col min="13322" max="13322" width="18.6640625" style="158" customWidth="1"/>
    <col min="13323" max="13323" width="5.71875" style="158" customWidth="1"/>
    <col min="13324" max="13568" width="7.27734375" style="158"/>
    <col min="13569" max="13569" width="6.6640625" style="158" customWidth="1"/>
    <col min="13570" max="13570" width="1.38671875" style="158" customWidth="1"/>
    <col min="13571" max="13571" width="12.1640625" style="158" customWidth="1"/>
    <col min="13572" max="13572" width="6.77734375" style="158" customWidth="1"/>
    <col min="13573" max="13573" width="9.94140625" style="158" customWidth="1"/>
    <col min="13574" max="13574" width="77.5" style="158" customWidth="1"/>
    <col min="13575" max="13575" width="6.88671875" style="158" customWidth="1"/>
    <col min="13576" max="13576" width="12.1640625" style="158" customWidth="1"/>
    <col min="13577" max="13577" width="12.0546875" style="158" customWidth="1"/>
    <col min="13578" max="13578" width="18.6640625" style="158" customWidth="1"/>
    <col min="13579" max="13579" width="5.71875" style="158" customWidth="1"/>
    <col min="13580" max="13824" width="7.27734375" style="158"/>
    <col min="13825" max="13825" width="6.6640625" style="158" customWidth="1"/>
    <col min="13826" max="13826" width="1.38671875" style="158" customWidth="1"/>
    <col min="13827" max="13827" width="12.1640625" style="158" customWidth="1"/>
    <col min="13828" max="13828" width="6.77734375" style="158" customWidth="1"/>
    <col min="13829" max="13829" width="9.94140625" style="158" customWidth="1"/>
    <col min="13830" max="13830" width="77.5" style="158" customWidth="1"/>
    <col min="13831" max="13831" width="6.88671875" style="158" customWidth="1"/>
    <col min="13832" max="13832" width="12.1640625" style="158" customWidth="1"/>
    <col min="13833" max="13833" width="12.0546875" style="158" customWidth="1"/>
    <col min="13834" max="13834" width="18.6640625" style="158" customWidth="1"/>
    <col min="13835" max="13835" width="5.71875" style="158" customWidth="1"/>
    <col min="13836" max="14080" width="7.27734375" style="158"/>
    <col min="14081" max="14081" width="6.6640625" style="158" customWidth="1"/>
    <col min="14082" max="14082" width="1.38671875" style="158" customWidth="1"/>
    <col min="14083" max="14083" width="12.1640625" style="158" customWidth="1"/>
    <col min="14084" max="14084" width="6.77734375" style="158" customWidth="1"/>
    <col min="14085" max="14085" width="9.94140625" style="158" customWidth="1"/>
    <col min="14086" max="14086" width="77.5" style="158" customWidth="1"/>
    <col min="14087" max="14087" width="6.88671875" style="158" customWidth="1"/>
    <col min="14088" max="14088" width="12.1640625" style="158" customWidth="1"/>
    <col min="14089" max="14089" width="12.0546875" style="158" customWidth="1"/>
    <col min="14090" max="14090" width="18.6640625" style="158" customWidth="1"/>
    <col min="14091" max="14091" width="5.71875" style="158" customWidth="1"/>
    <col min="14092" max="14336" width="7.27734375" style="158"/>
    <col min="14337" max="14337" width="6.6640625" style="158" customWidth="1"/>
    <col min="14338" max="14338" width="1.38671875" style="158" customWidth="1"/>
    <col min="14339" max="14339" width="12.1640625" style="158" customWidth="1"/>
    <col min="14340" max="14340" width="6.77734375" style="158" customWidth="1"/>
    <col min="14341" max="14341" width="9.94140625" style="158" customWidth="1"/>
    <col min="14342" max="14342" width="77.5" style="158" customWidth="1"/>
    <col min="14343" max="14343" width="6.88671875" style="158" customWidth="1"/>
    <col min="14344" max="14344" width="12.1640625" style="158" customWidth="1"/>
    <col min="14345" max="14345" width="12.0546875" style="158" customWidth="1"/>
    <col min="14346" max="14346" width="18.6640625" style="158" customWidth="1"/>
    <col min="14347" max="14347" width="5.71875" style="158" customWidth="1"/>
    <col min="14348" max="14592" width="7.27734375" style="158"/>
    <col min="14593" max="14593" width="6.6640625" style="158" customWidth="1"/>
    <col min="14594" max="14594" width="1.38671875" style="158" customWidth="1"/>
    <col min="14595" max="14595" width="12.1640625" style="158" customWidth="1"/>
    <col min="14596" max="14596" width="6.77734375" style="158" customWidth="1"/>
    <col min="14597" max="14597" width="9.94140625" style="158" customWidth="1"/>
    <col min="14598" max="14598" width="77.5" style="158" customWidth="1"/>
    <col min="14599" max="14599" width="6.88671875" style="158" customWidth="1"/>
    <col min="14600" max="14600" width="12.1640625" style="158" customWidth="1"/>
    <col min="14601" max="14601" width="12.0546875" style="158" customWidth="1"/>
    <col min="14602" max="14602" width="18.6640625" style="158" customWidth="1"/>
    <col min="14603" max="14603" width="5.71875" style="158" customWidth="1"/>
    <col min="14604" max="14848" width="7.27734375" style="158"/>
    <col min="14849" max="14849" width="6.6640625" style="158" customWidth="1"/>
    <col min="14850" max="14850" width="1.38671875" style="158" customWidth="1"/>
    <col min="14851" max="14851" width="12.1640625" style="158" customWidth="1"/>
    <col min="14852" max="14852" width="6.77734375" style="158" customWidth="1"/>
    <col min="14853" max="14853" width="9.94140625" style="158" customWidth="1"/>
    <col min="14854" max="14854" width="77.5" style="158" customWidth="1"/>
    <col min="14855" max="14855" width="6.88671875" style="158" customWidth="1"/>
    <col min="14856" max="14856" width="12.1640625" style="158" customWidth="1"/>
    <col min="14857" max="14857" width="12.0546875" style="158" customWidth="1"/>
    <col min="14858" max="14858" width="18.6640625" style="158" customWidth="1"/>
    <col min="14859" max="14859" width="5.71875" style="158" customWidth="1"/>
    <col min="14860" max="15104" width="7.27734375" style="158"/>
    <col min="15105" max="15105" width="6.6640625" style="158" customWidth="1"/>
    <col min="15106" max="15106" width="1.38671875" style="158" customWidth="1"/>
    <col min="15107" max="15107" width="12.1640625" style="158" customWidth="1"/>
    <col min="15108" max="15108" width="6.77734375" style="158" customWidth="1"/>
    <col min="15109" max="15109" width="9.94140625" style="158" customWidth="1"/>
    <col min="15110" max="15110" width="77.5" style="158" customWidth="1"/>
    <col min="15111" max="15111" width="6.88671875" style="158" customWidth="1"/>
    <col min="15112" max="15112" width="12.1640625" style="158" customWidth="1"/>
    <col min="15113" max="15113" width="12.0546875" style="158" customWidth="1"/>
    <col min="15114" max="15114" width="18.6640625" style="158" customWidth="1"/>
    <col min="15115" max="15115" width="5.71875" style="158" customWidth="1"/>
    <col min="15116" max="15360" width="7.27734375" style="158"/>
    <col min="15361" max="15361" width="6.6640625" style="158" customWidth="1"/>
    <col min="15362" max="15362" width="1.38671875" style="158" customWidth="1"/>
    <col min="15363" max="15363" width="12.1640625" style="158" customWidth="1"/>
    <col min="15364" max="15364" width="6.77734375" style="158" customWidth="1"/>
    <col min="15365" max="15365" width="9.94140625" style="158" customWidth="1"/>
    <col min="15366" max="15366" width="77.5" style="158" customWidth="1"/>
    <col min="15367" max="15367" width="6.88671875" style="158" customWidth="1"/>
    <col min="15368" max="15368" width="12.1640625" style="158" customWidth="1"/>
    <col min="15369" max="15369" width="12.0546875" style="158" customWidth="1"/>
    <col min="15370" max="15370" width="18.6640625" style="158" customWidth="1"/>
    <col min="15371" max="15371" width="5.71875" style="158" customWidth="1"/>
    <col min="15372" max="15616" width="7.27734375" style="158"/>
    <col min="15617" max="15617" width="6.6640625" style="158" customWidth="1"/>
    <col min="15618" max="15618" width="1.38671875" style="158" customWidth="1"/>
    <col min="15619" max="15619" width="12.1640625" style="158" customWidth="1"/>
    <col min="15620" max="15620" width="6.77734375" style="158" customWidth="1"/>
    <col min="15621" max="15621" width="9.94140625" style="158" customWidth="1"/>
    <col min="15622" max="15622" width="77.5" style="158" customWidth="1"/>
    <col min="15623" max="15623" width="6.88671875" style="158" customWidth="1"/>
    <col min="15624" max="15624" width="12.1640625" style="158" customWidth="1"/>
    <col min="15625" max="15625" width="12.0546875" style="158" customWidth="1"/>
    <col min="15626" max="15626" width="18.6640625" style="158" customWidth="1"/>
    <col min="15627" max="15627" width="5.71875" style="158" customWidth="1"/>
    <col min="15628" max="15872" width="7.27734375" style="158"/>
    <col min="15873" max="15873" width="6.6640625" style="158" customWidth="1"/>
    <col min="15874" max="15874" width="1.38671875" style="158" customWidth="1"/>
    <col min="15875" max="15875" width="12.1640625" style="158" customWidth="1"/>
    <col min="15876" max="15876" width="6.77734375" style="158" customWidth="1"/>
    <col min="15877" max="15877" width="9.94140625" style="158" customWidth="1"/>
    <col min="15878" max="15878" width="77.5" style="158" customWidth="1"/>
    <col min="15879" max="15879" width="6.88671875" style="158" customWidth="1"/>
    <col min="15880" max="15880" width="12.1640625" style="158" customWidth="1"/>
    <col min="15881" max="15881" width="12.0546875" style="158" customWidth="1"/>
    <col min="15882" max="15882" width="18.6640625" style="158" customWidth="1"/>
    <col min="15883" max="15883" width="5.71875" style="158" customWidth="1"/>
    <col min="15884" max="16128" width="7.27734375" style="158"/>
    <col min="16129" max="16129" width="6.6640625" style="158" customWidth="1"/>
    <col min="16130" max="16130" width="1.38671875" style="158" customWidth="1"/>
    <col min="16131" max="16131" width="12.1640625" style="158" customWidth="1"/>
    <col min="16132" max="16132" width="6.77734375" style="158" customWidth="1"/>
    <col min="16133" max="16133" width="9.94140625" style="158" customWidth="1"/>
    <col min="16134" max="16134" width="77.5" style="158" customWidth="1"/>
    <col min="16135" max="16135" width="6.88671875" style="158" customWidth="1"/>
    <col min="16136" max="16136" width="12.1640625" style="158" customWidth="1"/>
    <col min="16137" max="16137" width="12.0546875" style="158" customWidth="1"/>
    <col min="16138" max="16138" width="18.6640625" style="158" customWidth="1"/>
    <col min="16139" max="16139" width="5.71875" style="158" customWidth="1"/>
    <col min="16140" max="16384" width="7.27734375" style="158"/>
  </cols>
  <sheetData>
    <row r="1" spans="2:11" ht="21.75" customHeight="1" x14ac:dyDescent="0.55000000000000004">
      <c r="B1" s="154"/>
      <c r="C1" s="154"/>
      <c r="D1" s="155" t="s">
        <v>552</v>
      </c>
      <c r="E1" s="154"/>
      <c r="F1" s="156" t="s">
        <v>553</v>
      </c>
      <c r="G1" s="156" t="s">
        <v>554</v>
      </c>
      <c r="H1" s="157"/>
      <c r="I1" s="154"/>
      <c r="J1" s="156" t="s">
        <v>555</v>
      </c>
      <c r="K1" s="155"/>
    </row>
    <row r="2" spans="2:11" ht="12.75" customHeight="1" x14ac:dyDescent="0.55000000000000004"/>
    <row r="3" spans="2:11" ht="6.9" customHeight="1" x14ac:dyDescent="0.55000000000000004">
      <c r="B3" s="160"/>
      <c r="C3" s="161"/>
      <c r="D3" s="161"/>
      <c r="E3" s="161"/>
      <c r="F3" s="161"/>
      <c r="G3" s="161"/>
      <c r="H3" s="162"/>
      <c r="I3" s="161"/>
      <c r="J3" s="161"/>
      <c r="K3" s="163"/>
    </row>
    <row r="4" spans="2:11" ht="36.9" customHeight="1" x14ac:dyDescent="0.55000000000000004">
      <c r="B4" s="164"/>
      <c r="D4" s="165" t="s">
        <v>556</v>
      </c>
      <c r="K4" s="166"/>
    </row>
    <row r="5" spans="2:11" ht="6.9" customHeight="1" x14ac:dyDescent="0.55000000000000004">
      <c r="B5" s="164"/>
      <c r="K5" s="166"/>
    </row>
    <row r="6" spans="2:11" ht="15.75" customHeight="1" x14ac:dyDescent="0.55000000000000004">
      <c r="B6" s="164"/>
      <c r="D6" s="167" t="s">
        <v>22</v>
      </c>
      <c r="K6" s="166"/>
    </row>
    <row r="7" spans="2:11" ht="34.200000000000003" customHeight="1" x14ac:dyDescent="0.55000000000000004">
      <c r="B7" s="164"/>
      <c r="E7" s="323" t="s">
        <v>557</v>
      </c>
      <c r="F7" s="323"/>
      <c r="G7" s="323"/>
      <c r="H7" s="323"/>
      <c r="I7" s="323"/>
      <c r="J7" s="323"/>
      <c r="K7" s="166"/>
    </row>
    <row r="8" spans="2:11" ht="15.75" customHeight="1" x14ac:dyDescent="0.55000000000000004">
      <c r="B8" s="164"/>
      <c r="D8" s="167" t="s">
        <v>558</v>
      </c>
      <c r="E8" s="324" t="s">
        <v>559</v>
      </c>
      <c r="F8" s="324"/>
      <c r="G8" s="324"/>
      <c r="H8" s="324"/>
      <c r="I8" s="324"/>
      <c r="J8" s="324"/>
      <c r="K8" s="166"/>
    </row>
    <row r="9" spans="2:11" s="170" customFormat="1" ht="15.75" customHeight="1" x14ac:dyDescent="0.4">
      <c r="B9" s="169"/>
      <c r="D9" s="167" t="s">
        <v>560</v>
      </c>
      <c r="H9" s="171"/>
      <c r="K9" s="172"/>
    </row>
    <row r="10" spans="2:11" s="170" customFormat="1" ht="36.9" customHeight="1" x14ac:dyDescent="0.4">
      <c r="B10" s="169"/>
      <c r="E10" s="323" t="s">
        <v>561</v>
      </c>
      <c r="F10" s="323"/>
      <c r="G10" s="323"/>
      <c r="H10" s="323"/>
      <c r="I10" s="323"/>
      <c r="J10" s="323"/>
      <c r="K10" s="172"/>
    </row>
    <row r="11" spans="2:11" s="170" customFormat="1" ht="159.9" customHeight="1" x14ac:dyDescent="0.4">
      <c r="B11" s="169"/>
      <c r="E11" s="325" t="s">
        <v>562</v>
      </c>
      <c r="F11" s="325"/>
      <c r="G11" s="325"/>
      <c r="H11" s="325"/>
      <c r="I11" s="325"/>
      <c r="J11" s="325"/>
      <c r="K11" s="172"/>
    </row>
    <row r="12" spans="2:11" s="170" customFormat="1" ht="14.4" customHeight="1" x14ac:dyDescent="0.4">
      <c r="B12" s="169"/>
      <c r="D12" s="167" t="s">
        <v>563</v>
      </c>
      <c r="F12" s="173"/>
      <c r="H12" s="171"/>
      <c r="I12" s="167" t="s">
        <v>564</v>
      </c>
      <c r="J12" s="173"/>
      <c r="K12" s="172"/>
    </row>
    <row r="13" spans="2:11" s="170" customFormat="1" ht="14.4" customHeight="1" x14ac:dyDescent="0.4">
      <c r="B13" s="169"/>
      <c r="D13" s="167" t="s">
        <v>565</v>
      </c>
      <c r="F13" s="174" t="s">
        <v>566</v>
      </c>
      <c r="H13" s="171"/>
      <c r="I13" s="167" t="s">
        <v>567</v>
      </c>
      <c r="J13" s="175">
        <v>45078</v>
      </c>
      <c r="K13" s="172"/>
    </row>
    <row r="14" spans="2:11" s="170" customFormat="1" ht="14.4" customHeight="1" x14ac:dyDescent="0.4">
      <c r="B14" s="169"/>
      <c r="D14" s="167" t="s">
        <v>568</v>
      </c>
      <c r="H14" s="171"/>
      <c r="I14" s="167" t="s">
        <v>569</v>
      </c>
      <c r="J14" s="173"/>
      <c r="K14" s="172"/>
    </row>
    <row r="15" spans="2:11" s="170" customFormat="1" ht="6.9" customHeight="1" x14ac:dyDescent="0.4">
      <c r="B15" s="169"/>
      <c r="H15" s="171"/>
      <c r="K15" s="172"/>
    </row>
    <row r="16" spans="2:11" s="170" customFormat="1" ht="14.4" customHeight="1" x14ac:dyDescent="0.4">
      <c r="B16" s="169"/>
      <c r="D16" s="167" t="s">
        <v>570</v>
      </c>
      <c r="H16" s="171"/>
      <c r="I16" s="167" t="s">
        <v>569</v>
      </c>
      <c r="J16" s="173"/>
      <c r="K16" s="172"/>
    </row>
    <row r="17" spans="2:11" s="170" customFormat="1" ht="6.9" customHeight="1" x14ac:dyDescent="0.4">
      <c r="B17" s="169"/>
      <c r="H17" s="171"/>
      <c r="K17" s="172"/>
    </row>
    <row r="18" spans="2:11" s="170" customFormat="1" ht="14.4" customHeight="1" x14ac:dyDescent="0.4">
      <c r="B18" s="169"/>
      <c r="D18" s="167" t="s">
        <v>20</v>
      </c>
      <c r="H18" s="171"/>
      <c r="I18" s="167" t="s">
        <v>569</v>
      </c>
      <c r="J18" s="173"/>
      <c r="K18" s="172"/>
    </row>
    <row r="19" spans="2:11" s="170" customFormat="1" ht="6.9" customHeight="1" x14ac:dyDescent="0.4">
      <c r="B19" s="169"/>
      <c r="H19" s="171"/>
      <c r="K19" s="172"/>
    </row>
    <row r="20" spans="2:11" s="170" customFormat="1" ht="14.4" customHeight="1" x14ac:dyDescent="0.4">
      <c r="B20" s="169"/>
      <c r="D20" s="167" t="s">
        <v>571</v>
      </c>
      <c r="H20" s="171"/>
      <c r="K20" s="172"/>
    </row>
    <row r="21" spans="2:11" s="170" customFormat="1" ht="6.9" customHeight="1" x14ac:dyDescent="0.4">
      <c r="B21" s="169"/>
      <c r="H21" s="171"/>
      <c r="K21" s="172"/>
    </row>
    <row r="22" spans="2:11" s="170" customFormat="1" ht="6.9" customHeight="1" x14ac:dyDescent="0.4">
      <c r="B22" s="169"/>
      <c r="D22" s="176"/>
      <c r="E22" s="176"/>
      <c r="F22" s="176"/>
      <c r="G22" s="176"/>
      <c r="H22" s="177"/>
      <c r="I22" s="176"/>
      <c r="J22" s="176"/>
      <c r="K22" s="178"/>
    </row>
    <row r="23" spans="2:11" s="170" customFormat="1" ht="25.35" customHeight="1" x14ac:dyDescent="0.4">
      <c r="B23" s="169"/>
      <c r="D23" s="179" t="s">
        <v>572</v>
      </c>
      <c r="H23" s="171"/>
      <c r="J23" s="180">
        <f>J54</f>
        <v>0</v>
      </c>
      <c r="K23" s="172"/>
    </row>
    <row r="24" spans="2:11" s="170" customFormat="1" ht="6.9" customHeight="1" x14ac:dyDescent="0.4">
      <c r="B24" s="169"/>
      <c r="D24" s="176"/>
      <c r="E24" s="176"/>
      <c r="F24" s="176"/>
      <c r="G24" s="176"/>
      <c r="H24" s="177"/>
      <c r="I24" s="176"/>
      <c r="J24" s="176"/>
      <c r="K24" s="178"/>
    </row>
    <row r="25" spans="2:11" s="170" customFormat="1" ht="14.4" customHeight="1" x14ac:dyDescent="0.4">
      <c r="B25" s="169"/>
      <c r="F25" s="181" t="s">
        <v>573</v>
      </c>
      <c r="H25" s="171"/>
      <c r="I25" s="181"/>
      <c r="J25" s="181"/>
      <c r="K25" s="172"/>
    </row>
    <row r="26" spans="2:11" s="170" customFormat="1" ht="14.4" customHeight="1" x14ac:dyDescent="0.4">
      <c r="B26" s="169"/>
      <c r="D26" s="182" t="s">
        <v>112</v>
      </c>
      <c r="E26" s="182" t="s">
        <v>574</v>
      </c>
      <c r="F26" s="183"/>
      <c r="H26" s="171"/>
      <c r="I26" s="184">
        <v>0.21</v>
      </c>
      <c r="J26" s="183"/>
      <c r="K26" s="172"/>
    </row>
    <row r="27" spans="2:11" s="170" customFormat="1" ht="14.4" customHeight="1" x14ac:dyDescent="0.4">
      <c r="B27" s="169"/>
      <c r="E27" s="182" t="s">
        <v>575</v>
      </c>
      <c r="F27" s="183"/>
      <c r="H27" s="171"/>
      <c r="I27" s="184">
        <v>0.15</v>
      </c>
      <c r="J27" s="183"/>
      <c r="K27" s="172"/>
    </row>
    <row r="28" spans="2:11" s="170" customFormat="1" ht="14.4" hidden="1" customHeight="1" x14ac:dyDescent="0.4">
      <c r="B28" s="169"/>
      <c r="E28" s="182" t="s">
        <v>576</v>
      </c>
      <c r="F28" s="183" t="e">
        <f>NA()</f>
        <v>#N/A</v>
      </c>
      <c r="H28" s="171"/>
      <c r="I28" s="184">
        <v>0.21</v>
      </c>
      <c r="J28" s="183">
        <v>0</v>
      </c>
      <c r="K28" s="172"/>
    </row>
    <row r="29" spans="2:11" s="170" customFormat="1" ht="14.4" hidden="1" customHeight="1" x14ac:dyDescent="0.4">
      <c r="B29" s="169"/>
      <c r="E29" s="182" t="s">
        <v>577</v>
      </c>
      <c r="F29" s="183" t="e">
        <f>NA()</f>
        <v>#N/A</v>
      </c>
      <c r="H29" s="171"/>
      <c r="I29" s="184">
        <v>0.15</v>
      </c>
      <c r="J29" s="183">
        <v>0</v>
      </c>
      <c r="K29" s="172"/>
    </row>
    <row r="30" spans="2:11" s="170" customFormat="1" ht="14.4" hidden="1" customHeight="1" x14ac:dyDescent="0.4">
      <c r="B30" s="169"/>
      <c r="E30" s="182" t="s">
        <v>578</v>
      </c>
      <c r="F30" s="183" t="e">
        <f>NA()</f>
        <v>#N/A</v>
      </c>
      <c r="H30" s="171"/>
      <c r="I30" s="184">
        <v>0</v>
      </c>
      <c r="J30" s="183">
        <v>0</v>
      </c>
      <c r="K30" s="172"/>
    </row>
    <row r="31" spans="2:11" s="170" customFormat="1" ht="6.9" customHeight="1" x14ac:dyDescent="0.4">
      <c r="B31" s="169"/>
      <c r="H31" s="171"/>
      <c r="K31" s="172"/>
    </row>
    <row r="32" spans="2:11" s="170" customFormat="1" ht="25.35" customHeight="1" x14ac:dyDescent="0.4">
      <c r="B32" s="169"/>
      <c r="C32" s="185"/>
      <c r="D32" s="186" t="s">
        <v>113</v>
      </c>
      <c r="E32" s="187"/>
      <c r="F32" s="187"/>
      <c r="G32" s="188" t="s">
        <v>12</v>
      </c>
      <c r="H32" s="189"/>
      <c r="I32" s="187"/>
      <c r="J32" s="190"/>
      <c r="K32" s="191"/>
    </row>
    <row r="33" spans="2:11" s="170" customFormat="1" ht="14.4" customHeight="1" x14ac:dyDescent="0.4">
      <c r="B33" s="192"/>
      <c r="C33" s="193"/>
      <c r="D33" s="193"/>
      <c r="E33" s="193"/>
      <c r="F33" s="193"/>
      <c r="G33" s="193"/>
      <c r="H33" s="194"/>
      <c r="I33" s="193"/>
      <c r="J33" s="193"/>
      <c r="K33" s="195"/>
    </row>
    <row r="37" spans="2:11" s="170" customFormat="1" ht="6.9" customHeight="1" x14ac:dyDescent="0.4">
      <c r="B37" s="196"/>
      <c r="C37" s="197"/>
      <c r="D37" s="197"/>
      <c r="E37" s="197"/>
      <c r="F37" s="197"/>
      <c r="G37" s="197"/>
      <c r="H37" s="198"/>
      <c r="I37" s="197"/>
      <c r="J37" s="197"/>
      <c r="K37" s="199"/>
    </row>
    <row r="38" spans="2:11" s="170" customFormat="1" ht="36.9" customHeight="1" x14ac:dyDescent="0.4">
      <c r="B38" s="169"/>
      <c r="C38" s="165"/>
      <c r="H38" s="171"/>
      <c r="K38" s="172"/>
    </row>
    <row r="39" spans="2:11" s="170" customFormat="1" ht="6.9" customHeight="1" x14ac:dyDescent="0.4">
      <c r="B39" s="169"/>
      <c r="H39" s="171"/>
      <c r="K39" s="172"/>
    </row>
    <row r="40" spans="2:11" s="170" customFormat="1" ht="14.4" customHeight="1" x14ac:dyDescent="0.4">
      <c r="B40" s="169"/>
      <c r="C40" s="167"/>
      <c r="H40" s="171"/>
      <c r="K40" s="172"/>
    </row>
    <row r="41" spans="2:11" s="170" customFormat="1" ht="22.5" customHeight="1" x14ac:dyDescent="0.4">
      <c r="B41" s="169"/>
      <c r="E41" s="200"/>
      <c r="F41" s="200"/>
      <c r="G41" s="200"/>
      <c r="H41" s="201"/>
      <c r="K41" s="172"/>
    </row>
    <row r="42" spans="2:11" ht="15.75" customHeight="1" x14ac:dyDescent="0.55000000000000004">
      <c r="B42" s="164"/>
      <c r="C42" s="167"/>
      <c r="K42" s="166"/>
    </row>
    <row r="43" spans="2:11" s="170" customFormat="1" ht="22.5" customHeight="1" x14ac:dyDescent="0.4">
      <c r="B43" s="169"/>
      <c r="E43" s="168"/>
      <c r="F43" s="168"/>
      <c r="G43" s="168"/>
      <c r="H43" s="202"/>
      <c r="I43" s="168"/>
      <c r="J43" s="168"/>
      <c r="K43" s="172"/>
    </row>
    <row r="44" spans="2:11" s="170" customFormat="1" ht="14.4" customHeight="1" x14ac:dyDescent="0.4">
      <c r="B44" s="169"/>
      <c r="C44" s="167"/>
      <c r="H44" s="171"/>
      <c r="K44" s="172"/>
    </row>
    <row r="45" spans="2:11" s="170" customFormat="1" ht="35.25" customHeight="1" x14ac:dyDescent="0.4">
      <c r="B45" s="169"/>
      <c r="E45" s="323" t="str">
        <f>E10</f>
        <v>D1.4 TPS ochrana před bleskem</v>
      </c>
      <c r="F45" s="323"/>
      <c r="G45" s="323"/>
      <c r="H45" s="323"/>
      <c r="I45" s="323"/>
      <c r="J45" s="323"/>
      <c r="K45" s="172"/>
    </row>
    <row r="46" spans="2:11" s="170" customFormat="1" ht="6.9" customHeight="1" x14ac:dyDescent="0.4">
      <c r="B46" s="169"/>
      <c r="H46" s="171"/>
      <c r="K46" s="172"/>
    </row>
    <row r="47" spans="2:11" s="170" customFormat="1" ht="18" customHeight="1" x14ac:dyDescent="0.4">
      <c r="B47" s="169"/>
      <c r="C47" s="167"/>
      <c r="F47" s="173"/>
      <c r="H47" s="171"/>
      <c r="I47" s="167"/>
      <c r="J47" s="175"/>
      <c r="K47" s="172"/>
    </row>
    <row r="48" spans="2:11" s="170" customFormat="1" ht="6.9" customHeight="1" x14ac:dyDescent="0.4">
      <c r="B48" s="169"/>
      <c r="H48" s="171"/>
      <c r="K48" s="172"/>
    </row>
    <row r="49" spans="2:14" s="170" customFormat="1" ht="15.75" customHeight="1" x14ac:dyDescent="0.4">
      <c r="B49" s="169"/>
      <c r="C49" s="167"/>
      <c r="F49" s="173"/>
      <c r="H49" s="171"/>
      <c r="I49" s="167"/>
      <c r="J49" s="173"/>
      <c r="K49" s="172"/>
    </row>
    <row r="50" spans="2:14" s="170" customFormat="1" ht="14.4" customHeight="1" x14ac:dyDescent="0.4">
      <c r="B50" s="169"/>
      <c r="C50" s="167"/>
      <c r="F50" s="173"/>
      <c r="H50" s="171"/>
      <c r="K50" s="172"/>
    </row>
    <row r="51" spans="2:14" s="170" customFormat="1" ht="10.35" customHeight="1" x14ac:dyDescent="0.4">
      <c r="B51" s="169"/>
      <c r="H51" s="171"/>
      <c r="K51" s="172"/>
    </row>
    <row r="52" spans="2:14" s="170" customFormat="1" ht="29.25" customHeight="1" x14ac:dyDescent="0.4">
      <c r="B52" s="169"/>
      <c r="C52" s="203"/>
      <c r="D52" s="185"/>
      <c r="E52" s="185"/>
      <c r="F52" s="185"/>
      <c r="G52" s="185"/>
      <c r="H52" s="204"/>
      <c r="I52" s="185"/>
      <c r="J52" s="205"/>
      <c r="K52" s="206"/>
    </row>
    <row r="53" spans="2:14" s="170" customFormat="1" ht="10.35" customHeight="1" x14ac:dyDescent="0.4">
      <c r="B53" s="169"/>
      <c r="H53" s="171"/>
      <c r="K53" s="172"/>
    </row>
    <row r="54" spans="2:14" s="170" customFormat="1" ht="29.25" customHeight="1" x14ac:dyDescent="0.4">
      <c r="B54" s="169"/>
      <c r="C54" s="207"/>
      <c r="H54" s="171"/>
      <c r="J54" s="180">
        <f>J55+J58</f>
        <v>0</v>
      </c>
      <c r="K54" s="172"/>
    </row>
    <row r="55" spans="2:14" s="209" customFormat="1" ht="24.9" customHeight="1" x14ac:dyDescent="0.4">
      <c r="B55" s="208"/>
      <c r="D55" s="210" t="s">
        <v>579</v>
      </c>
      <c r="E55" s="211"/>
      <c r="F55" s="211"/>
      <c r="G55" s="211"/>
      <c r="H55" s="212"/>
      <c r="I55" s="211"/>
      <c r="J55" s="212">
        <f>SUM(J56:J57)</f>
        <v>0</v>
      </c>
      <c r="K55" s="213"/>
    </row>
    <row r="56" spans="2:14" s="215" customFormat="1" ht="19.95" customHeight="1" x14ac:dyDescent="0.4">
      <c r="B56" s="214"/>
      <c r="D56" s="216" t="str">
        <f>F82</f>
        <v>Hromosvod</v>
      </c>
      <c r="E56" s="217"/>
      <c r="F56" s="217"/>
      <c r="G56" s="217"/>
      <c r="H56" s="218"/>
      <c r="I56" s="217"/>
      <c r="J56" s="218">
        <f>J82</f>
        <v>0</v>
      </c>
      <c r="K56" s="219"/>
    </row>
    <row r="57" spans="2:14" s="215" customFormat="1" ht="19.95" customHeight="1" x14ac:dyDescent="0.4">
      <c r="B57" s="214"/>
      <c r="D57" s="216" t="str">
        <f>F103</f>
        <v>Pomocné stavební práce</v>
      </c>
      <c r="E57" s="217"/>
      <c r="F57" s="217"/>
      <c r="G57" s="217"/>
      <c r="H57" s="218"/>
      <c r="I57" s="217"/>
      <c r="J57" s="218">
        <f>J103</f>
        <v>0</v>
      </c>
      <c r="K57" s="219"/>
    </row>
    <row r="58" spans="2:14" s="209" customFormat="1" ht="24.9" customHeight="1" x14ac:dyDescent="0.4">
      <c r="B58" s="208"/>
      <c r="D58" s="210" t="s">
        <v>580</v>
      </c>
      <c r="E58" s="211"/>
      <c r="F58" s="211"/>
      <c r="G58" s="211"/>
      <c r="H58" s="212"/>
      <c r="I58" s="211"/>
      <c r="J58" s="212">
        <f>J105</f>
        <v>0</v>
      </c>
      <c r="K58" s="213"/>
    </row>
    <row r="59" spans="2:14" s="209" customFormat="1" ht="67.5" customHeight="1" x14ac:dyDescent="0.4">
      <c r="B59" s="208"/>
      <c r="D59" s="326"/>
      <c r="E59" s="326"/>
      <c r="F59" s="326"/>
      <c r="G59" s="326"/>
      <c r="H59" s="326"/>
      <c r="I59" s="326"/>
      <c r="J59" s="326"/>
      <c r="K59" s="220"/>
      <c r="L59" s="221"/>
      <c r="M59" s="221"/>
      <c r="N59" s="221"/>
    </row>
    <row r="60" spans="2:14" s="170" customFormat="1" ht="19.649999999999999" customHeight="1" x14ac:dyDescent="0.4">
      <c r="B60" s="169"/>
      <c r="D60" s="221"/>
      <c r="E60" s="221"/>
      <c r="F60" s="221"/>
      <c r="G60" s="221"/>
      <c r="H60" s="222"/>
      <c r="I60" s="221"/>
      <c r="J60" s="221"/>
      <c r="K60" s="172"/>
    </row>
    <row r="61" spans="2:14" s="170" customFormat="1" ht="6.9" customHeight="1" x14ac:dyDescent="0.4">
      <c r="B61" s="192"/>
      <c r="C61" s="193"/>
      <c r="D61" s="193"/>
      <c r="E61" s="193"/>
      <c r="F61" s="193"/>
      <c r="G61" s="193"/>
      <c r="H61" s="194"/>
      <c r="I61" s="193"/>
      <c r="J61" s="193"/>
      <c r="K61" s="195"/>
    </row>
    <row r="65" spans="2:11" s="170" customFormat="1" ht="6.9" customHeight="1" x14ac:dyDescent="0.4">
      <c r="B65" s="196"/>
      <c r="C65" s="197"/>
      <c r="D65" s="197"/>
      <c r="E65" s="197"/>
      <c r="F65" s="197"/>
      <c r="G65" s="197"/>
      <c r="H65" s="198"/>
      <c r="I65" s="197"/>
      <c r="J65" s="197"/>
      <c r="K65" s="197"/>
    </row>
    <row r="66" spans="2:11" s="170" customFormat="1" ht="36.9" customHeight="1" x14ac:dyDescent="0.4">
      <c r="B66" s="169"/>
      <c r="C66" s="165"/>
      <c r="H66" s="171"/>
    </row>
    <row r="67" spans="2:11" s="170" customFormat="1" ht="6.9" customHeight="1" x14ac:dyDescent="0.4">
      <c r="B67" s="169"/>
      <c r="H67" s="171"/>
    </row>
    <row r="68" spans="2:11" s="170" customFormat="1" ht="14.4" customHeight="1" x14ac:dyDescent="0.4">
      <c r="B68" s="169"/>
      <c r="C68" s="167"/>
      <c r="H68" s="171"/>
    </row>
    <row r="69" spans="2:11" s="170" customFormat="1" ht="22.5" customHeight="1" x14ac:dyDescent="0.4">
      <c r="B69" s="169"/>
      <c r="E69" s="200"/>
      <c r="F69" s="200"/>
      <c r="G69" s="200"/>
      <c r="H69" s="201"/>
    </row>
    <row r="70" spans="2:11" ht="15.75" customHeight="1" x14ac:dyDescent="0.55000000000000004">
      <c r="B70" s="164"/>
      <c r="C70" s="167"/>
    </row>
    <row r="71" spans="2:11" s="170" customFormat="1" ht="39.75" customHeight="1" x14ac:dyDescent="0.4">
      <c r="B71" s="169"/>
      <c r="E71" s="200" t="s">
        <v>581</v>
      </c>
      <c r="F71" s="200"/>
      <c r="G71" s="200"/>
      <c r="H71" s="201"/>
    </row>
    <row r="72" spans="2:11" s="170" customFormat="1" ht="14.4" customHeight="1" x14ac:dyDescent="0.4">
      <c r="B72" s="169"/>
      <c r="C72" s="167"/>
      <c r="H72" s="171"/>
    </row>
    <row r="73" spans="2:11" s="170" customFormat="1" ht="23.25" customHeight="1" x14ac:dyDescent="0.4">
      <c r="B73" s="169"/>
      <c r="E73" s="323" t="s">
        <v>582</v>
      </c>
      <c r="F73" s="323"/>
      <c r="G73" s="223"/>
      <c r="H73" s="224"/>
    </row>
    <row r="74" spans="2:11" s="170" customFormat="1" ht="6.9" customHeight="1" x14ac:dyDescent="0.4">
      <c r="B74" s="169"/>
      <c r="H74" s="171"/>
    </row>
    <row r="75" spans="2:11" s="170" customFormat="1" ht="18" customHeight="1" x14ac:dyDescent="0.4">
      <c r="B75" s="169"/>
      <c r="C75" s="167"/>
      <c r="F75" s="173"/>
      <c r="H75" s="171"/>
      <c r="I75" s="167"/>
      <c r="J75" s="175"/>
    </row>
    <row r="76" spans="2:11" s="170" customFormat="1" ht="6.9" customHeight="1" x14ac:dyDescent="0.4">
      <c r="B76" s="169"/>
      <c r="H76" s="171"/>
    </row>
    <row r="77" spans="2:11" s="170" customFormat="1" ht="13.5" customHeight="1" x14ac:dyDescent="0.4">
      <c r="B77" s="169"/>
      <c r="C77" s="167"/>
      <c r="F77" s="173"/>
      <c r="H77" s="171"/>
      <c r="I77" s="167"/>
      <c r="J77" s="173"/>
    </row>
    <row r="78" spans="2:11" s="170" customFormat="1" ht="14.4" customHeight="1" x14ac:dyDescent="0.4">
      <c r="B78" s="169"/>
      <c r="C78" s="167"/>
      <c r="F78" s="173"/>
      <c r="H78" s="171"/>
    </row>
    <row r="79" spans="2:11" s="170" customFormat="1" ht="10.35" customHeight="1" x14ac:dyDescent="0.4">
      <c r="B79" s="169"/>
      <c r="H79" s="171"/>
    </row>
    <row r="80" spans="2:11" s="231" customFormat="1" ht="29.25" customHeight="1" x14ac:dyDescent="0.4">
      <c r="B80" s="225"/>
      <c r="C80" s="226"/>
      <c r="D80" s="227" t="s">
        <v>583</v>
      </c>
      <c r="E80" s="227" t="s">
        <v>584</v>
      </c>
      <c r="F80" s="227" t="s">
        <v>585</v>
      </c>
      <c r="G80" s="227" t="s">
        <v>107</v>
      </c>
      <c r="H80" s="228"/>
      <c r="I80" s="229"/>
      <c r="J80" s="227"/>
      <c r="K80" s="230"/>
    </row>
    <row r="81" spans="2:11" s="233" customFormat="1" ht="37.200000000000003" customHeight="1" x14ac:dyDescent="0.55000000000000004">
      <c r="B81" s="232"/>
      <c r="D81" s="234" t="s">
        <v>586</v>
      </c>
      <c r="E81" s="235" t="s">
        <v>587</v>
      </c>
      <c r="F81" s="235" t="s">
        <v>588</v>
      </c>
      <c r="H81" s="236"/>
      <c r="J81" s="237"/>
    </row>
    <row r="82" spans="2:11" s="170" customFormat="1" ht="31.5" customHeight="1" x14ac:dyDescent="0.5">
      <c r="B82" s="238"/>
      <c r="C82" s="234"/>
      <c r="D82" s="234" t="s">
        <v>586</v>
      </c>
      <c r="E82" s="239"/>
      <c r="F82" s="239" t="s">
        <v>589</v>
      </c>
      <c r="G82" s="233"/>
      <c r="H82" s="236"/>
      <c r="I82" s="233"/>
      <c r="J82" s="236">
        <f>SUM(J83:J102)</f>
        <v>0</v>
      </c>
      <c r="K82" s="236"/>
    </row>
    <row r="83" spans="2:11" s="170" customFormat="1" ht="30.6" customHeight="1" x14ac:dyDescent="0.4">
      <c r="B83" s="238"/>
      <c r="C83" s="240"/>
      <c r="D83" s="240" t="s">
        <v>590</v>
      </c>
      <c r="E83" s="241" t="s">
        <v>591</v>
      </c>
      <c r="F83" s="242" t="s">
        <v>592</v>
      </c>
      <c r="G83" s="243" t="s">
        <v>137</v>
      </c>
      <c r="H83" s="244">
        <v>45</v>
      </c>
      <c r="I83" s="245"/>
      <c r="J83" s="246">
        <f t="shared" ref="J83:J102" si="0">H83*I83</f>
        <v>0</v>
      </c>
      <c r="K83" s="246"/>
    </row>
    <row r="84" spans="2:11" s="170" customFormat="1" ht="30.6" customHeight="1" x14ac:dyDescent="0.4">
      <c r="B84" s="238"/>
      <c r="C84" s="240" t="s">
        <v>593</v>
      </c>
      <c r="D84" s="247" t="s">
        <v>587</v>
      </c>
      <c r="E84" s="248" t="s">
        <v>594</v>
      </c>
      <c r="F84" s="249" t="s">
        <v>595</v>
      </c>
      <c r="G84" s="250" t="s">
        <v>137</v>
      </c>
      <c r="H84" s="251">
        <v>18</v>
      </c>
      <c r="I84" s="252"/>
      <c r="J84" s="253">
        <f t="shared" si="0"/>
        <v>0</v>
      </c>
      <c r="K84" s="246"/>
    </row>
    <row r="85" spans="2:11" s="170" customFormat="1" ht="30.6" customHeight="1" x14ac:dyDescent="0.4">
      <c r="B85" s="238"/>
      <c r="C85" s="240" t="s">
        <v>596</v>
      </c>
      <c r="D85" s="247" t="s">
        <v>587</v>
      </c>
      <c r="E85" s="248" t="s">
        <v>597</v>
      </c>
      <c r="F85" s="249" t="s">
        <v>598</v>
      </c>
      <c r="G85" s="250" t="s">
        <v>137</v>
      </c>
      <c r="H85" s="251">
        <v>32</v>
      </c>
      <c r="I85" s="252"/>
      <c r="J85" s="253">
        <f t="shared" si="0"/>
        <v>0</v>
      </c>
      <c r="K85" s="246"/>
    </row>
    <row r="86" spans="2:11" s="170" customFormat="1" ht="30.6" customHeight="1" x14ac:dyDescent="0.4">
      <c r="B86" s="238"/>
      <c r="C86" s="240" t="s">
        <v>599</v>
      </c>
      <c r="D86" s="247" t="s">
        <v>587</v>
      </c>
      <c r="E86" s="248" t="s">
        <v>600</v>
      </c>
      <c r="F86" s="249" t="s">
        <v>601</v>
      </c>
      <c r="G86" s="250" t="s">
        <v>602</v>
      </c>
      <c r="H86" s="251">
        <v>30</v>
      </c>
      <c r="I86" s="252"/>
      <c r="J86" s="253">
        <f t="shared" si="0"/>
        <v>0</v>
      </c>
      <c r="K86" s="246"/>
    </row>
    <row r="87" spans="2:11" s="170" customFormat="1" ht="30.6" customHeight="1" x14ac:dyDescent="0.4">
      <c r="B87" s="238"/>
      <c r="C87" s="240"/>
      <c r="D87" s="240" t="s">
        <v>590</v>
      </c>
      <c r="E87" s="241" t="s">
        <v>603</v>
      </c>
      <c r="F87" s="242" t="s">
        <v>604</v>
      </c>
      <c r="G87" s="243" t="s">
        <v>602</v>
      </c>
      <c r="H87" s="244">
        <v>3</v>
      </c>
      <c r="I87" s="245"/>
      <c r="J87" s="246">
        <f>H87*I87</f>
        <v>0</v>
      </c>
      <c r="K87" s="246"/>
    </row>
    <row r="88" spans="2:11" s="170" customFormat="1" ht="30.6" customHeight="1" x14ac:dyDescent="0.4">
      <c r="B88" s="238"/>
      <c r="C88" s="240" t="s">
        <v>605</v>
      </c>
      <c r="D88" s="247" t="s">
        <v>587</v>
      </c>
      <c r="E88" s="248" t="s">
        <v>606</v>
      </c>
      <c r="F88" s="249" t="s">
        <v>607</v>
      </c>
      <c r="G88" s="250" t="s">
        <v>602</v>
      </c>
      <c r="H88" s="251">
        <v>3</v>
      </c>
      <c r="I88" s="252"/>
      <c r="J88" s="253">
        <f t="shared" si="0"/>
        <v>0</v>
      </c>
      <c r="K88" s="246"/>
    </row>
    <row r="89" spans="2:11" s="170" customFormat="1" ht="30.6" customHeight="1" x14ac:dyDescent="0.4">
      <c r="B89" s="238"/>
      <c r="C89" s="254"/>
      <c r="D89" s="240" t="s">
        <v>590</v>
      </c>
      <c r="E89" s="241" t="s">
        <v>608</v>
      </c>
      <c r="F89" s="242" t="s">
        <v>609</v>
      </c>
      <c r="G89" s="243" t="s">
        <v>602</v>
      </c>
      <c r="H89" s="244">
        <v>3</v>
      </c>
      <c r="I89" s="245"/>
      <c r="J89" s="246">
        <f t="shared" si="0"/>
        <v>0</v>
      </c>
      <c r="K89" s="255"/>
    </row>
    <row r="90" spans="2:11" s="170" customFormat="1" ht="30.6" customHeight="1" x14ac:dyDescent="0.4">
      <c r="B90" s="238"/>
      <c r="C90" s="254"/>
      <c r="D90" s="247" t="s">
        <v>587</v>
      </c>
      <c r="E90" s="248" t="s">
        <v>610</v>
      </c>
      <c r="F90" s="249" t="s">
        <v>611</v>
      </c>
      <c r="G90" s="250" t="s">
        <v>602</v>
      </c>
      <c r="H90" s="251">
        <v>3</v>
      </c>
      <c r="I90" s="252"/>
      <c r="J90" s="253">
        <f t="shared" si="0"/>
        <v>0</v>
      </c>
      <c r="K90" s="255"/>
    </row>
    <row r="91" spans="2:11" s="170" customFormat="1" ht="30.6" customHeight="1" x14ac:dyDescent="0.4">
      <c r="B91" s="238"/>
      <c r="C91" s="240"/>
      <c r="D91" s="240" t="s">
        <v>590</v>
      </c>
      <c r="E91" s="241" t="s">
        <v>608</v>
      </c>
      <c r="F91" s="242" t="s">
        <v>609</v>
      </c>
      <c r="G91" s="243" t="s">
        <v>602</v>
      </c>
      <c r="H91" s="246">
        <v>12</v>
      </c>
      <c r="I91" s="245"/>
      <c r="J91" s="246">
        <f t="shared" si="0"/>
        <v>0</v>
      </c>
      <c r="K91" s="246"/>
    </row>
    <row r="92" spans="2:11" s="170" customFormat="1" ht="30.6" customHeight="1" x14ac:dyDescent="0.4">
      <c r="B92" s="238"/>
      <c r="C92" s="254"/>
      <c r="D92" s="254" t="s">
        <v>587</v>
      </c>
      <c r="E92" s="256" t="s">
        <v>612</v>
      </c>
      <c r="F92" s="257" t="s">
        <v>613</v>
      </c>
      <c r="G92" s="258" t="s">
        <v>602</v>
      </c>
      <c r="H92" s="255">
        <v>3</v>
      </c>
      <c r="I92" s="259"/>
      <c r="J92" s="255">
        <f t="shared" si="0"/>
        <v>0</v>
      </c>
      <c r="K92" s="255"/>
    </row>
    <row r="93" spans="2:11" s="170" customFormat="1" ht="30.6" customHeight="1" x14ac:dyDescent="0.4">
      <c r="B93" s="238"/>
      <c r="C93" s="240"/>
      <c r="D93" s="240" t="s">
        <v>590</v>
      </c>
      <c r="E93" s="241" t="s">
        <v>614</v>
      </c>
      <c r="F93" s="242" t="s">
        <v>615</v>
      </c>
      <c r="G93" s="243" t="s">
        <v>602</v>
      </c>
      <c r="H93" s="246">
        <v>3</v>
      </c>
      <c r="I93" s="245"/>
      <c r="J93" s="246">
        <f t="shared" si="0"/>
        <v>0</v>
      </c>
      <c r="K93" s="246"/>
    </row>
    <row r="94" spans="2:11" s="170" customFormat="1" ht="39.6" customHeight="1" x14ac:dyDescent="0.4">
      <c r="B94" s="238"/>
      <c r="C94" s="254" t="s">
        <v>616</v>
      </c>
      <c r="D94" s="254" t="s">
        <v>587</v>
      </c>
      <c r="E94" s="256" t="s">
        <v>617</v>
      </c>
      <c r="F94" s="257" t="s">
        <v>618</v>
      </c>
      <c r="G94" s="258" t="s">
        <v>602</v>
      </c>
      <c r="H94" s="255">
        <v>1</v>
      </c>
      <c r="I94" s="259"/>
      <c r="J94" s="255">
        <f>H94*I94</f>
        <v>0</v>
      </c>
      <c r="K94" s="246"/>
    </row>
    <row r="95" spans="2:11" s="170" customFormat="1" ht="30.6" customHeight="1" x14ac:dyDescent="0.4">
      <c r="B95" s="238"/>
      <c r="C95" s="254" t="s">
        <v>619</v>
      </c>
      <c r="D95" s="254" t="s">
        <v>587</v>
      </c>
      <c r="E95" s="256" t="s">
        <v>620</v>
      </c>
      <c r="F95" s="257" t="s">
        <v>621</v>
      </c>
      <c r="G95" s="258" t="s">
        <v>602</v>
      </c>
      <c r="H95" s="255">
        <v>2</v>
      </c>
      <c r="I95" s="259"/>
      <c r="J95" s="255">
        <f t="shared" si="0"/>
        <v>0</v>
      </c>
      <c r="K95" s="255"/>
    </row>
    <row r="96" spans="2:11" s="170" customFormat="1" ht="30.6" customHeight="1" x14ac:dyDescent="0.4">
      <c r="B96" s="238"/>
      <c r="C96" s="254"/>
      <c r="D96" s="240" t="s">
        <v>590</v>
      </c>
      <c r="E96" s="241" t="s">
        <v>622</v>
      </c>
      <c r="F96" s="242" t="s">
        <v>623</v>
      </c>
      <c r="G96" s="243" t="s">
        <v>602</v>
      </c>
      <c r="H96" s="246">
        <v>9</v>
      </c>
      <c r="I96" s="245"/>
      <c r="J96" s="246">
        <f>H96*I96</f>
        <v>0</v>
      </c>
      <c r="K96" s="255"/>
    </row>
    <row r="97" spans="2:11" s="170" customFormat="1" ht="30.6" customHeight="1" x14ac:dyDescent="0.4">
      <c r="B97" s="238"/>
      <c r="C97" s="254" t="s">
        <v>624</v>
      </c>
      <c r="D97" s="254"/>
      <c r="E97" s="256" t="s">
        <v>625</v>
      </c>
      <c r="F97" s="257" t="s">
        <v>626</v>
      </c>
      <c r="G97" s="258" t="s">
        <v>602</v>
      </c>
      <c r="H97" s="255">
        <v>9</v>
      </c>
      <c r="I97" s="259"/>
      <c r="J97" s="255">
        <f t="shared" si="0"/>
        <v>0</v>
      </c>
      <c r="K97" s="255"/>
    </row>
    <row r="98" spans="2:11" s="170" customFormat="1" ht="30.6" customHeight="1" x14ac:dyDescent="0.4">
      <c r="B98" s="238"/>
      <c r="C98" s="254"/>
      <c r="D98" s="254" t="s">
        <v>587</v>
      </c>
      <c r="E98" s="256" t="s">
        <v>627</v>
      </c>
      <c r="F98" s="257" t="s">
        <v>628</v>
      </c>
      <c r="G98" s="258" t="s">
        <v>602</v>
      </c>
      <c r="H98" s="255">
        <v>1</v>
      </c>
      <c r="I98" s="259"/>
      <c r="J98" s="255">
        <f t="shared" si="0"/>
        <v>0</v>
      </c>
      <c r="K98" s="255"/>
    </row>
    <row r="99" spans="2:11" s="170" customFormat="1" ht="30.6" customHeight="1" x14ac:dyDescent="0.4">
      <c r="B99" s="238"/>
      <c r="C99" s="240"/>
      <c r="D99" s="240" t="s">
        <v>590</v>
      </c>
      <c r="E99" s="241" t="s">
        <v>629</v>
      </c>
      <c r="F99" s="242" t="s">
        <v>630</v>
      </c>
      <c r="G99" s="243" t="s">
        <v>602</v>
      </c>
      <c r="H99" s="244">
        <v>3</v>
      </c>
      <c r="I99" s="245"/>
      <c r="J99" s="246">
        <f t="shared" si="0"/>
        <v>0</v>
      </c>
      <c r="K99" s="255"/>
    </row>
    <row r="100" spans="2:11" s="170" customFormat="1" ht="30.6" customHeight="1" x14ac:dyDescent="0.4">
      <c r="B100" s="238"/>
      <c r="C100" s="240"/>
      <c r="D100" s="247" t="s">
        <v>587</v>
      </c>
      <c r="E100" s="248" t="s">
        <v>631</v>
      </c>
      <c r="F100" s="249" t="s">
        <v>632</v>
      </c>
      <c r="G100" s="250" t="s">
        <v>602</v>
      </c>
      <c r="H100" s="251">
        <v>3</v>
      </c>
      <c r="I100" s="252"/>
      <c r="J100" s="253">
        <f t="shared" si="0"/>
        <v>0</v>
      </c>
      <c r="K100" s="255"/>
    </row>
    <row r="101" spans="2:11" s="170" customFormat="1" ht="30.6" customHeight="1" x14ac:dyDescent="0.4">
      <c r="B101" s="238"/>
      <c r="C101" s="240"/>
      <c r="D101" s="240" t="s">
        <v>590</v>
      </c>
      <c r="E101" s="241" t="s">
        <v>633</v>
      </c>
      <c r="F101" s="242" t="s">
        <v>634</v>
      </c>
      <c r="G101" s="243" t="s">
        <v>602</v>
      </c>
      <c r="H101" s="246">
        <v>1</v>
      </c>
      <c r="I101" s="245"/>
      <c r="J101" s="246">
        <f t="shared" si="0"/>
        <v>0</v>
      </c>
      <c r="K101" s="246"/>
    </row>
    <row r="102" spans="2:11" s="170" customFormat="1" ht="30.6" customHeight="1" x14ac:dyDescent="0.4">
      <c r="B102" s="238"/>
      <c r="C102" s="240"/>
      <c r="D102" s="240" t="s">
        <v>590</v>
      </c>
      <c r="E102" s="241" t="s">
        <v>635</v>
      </c>
      <c r="F102" s="242" t="s">
        <v>636</v>
      </c>
      <c r="G102" s="243" t="s">
        <v>602</v>
      </c>
      <c r="H102" s="246">
        <v>1</v>
      </c>
      <c r="I102" s="245"/>
      <c r="J102" s="246">
        <f t="shared" si="0"/>
        <v>0</v>
      </c>
      <c r="K102" s="246"/>
    </row>
    <row r="103" spans="2:11" s="233" customFormat="1" ht="29.85" customHeight="1" x14ac:dyDescent="0.5">
      <c r="B103" s="232"/>
      <c r="C103" s="234"/>
      <c r="D103" s="234" t="s">
        <v>586</v>
      </c>
      <c r="E103" s="239"/>
      <c r="F103" s="239" t="s">
        <v>637</v>
      </c>
      <c r="H103" s="236"/>
      <c r="I103" s="260"/>
      <c r="J103" s="236">
        <f>SUM(J104:J104)</f>
        <v>0</v>
      </c>
      <c r="K103" s="236"/>
    </row>
    <row r="104" spans="2:11" s="233" customFormat="1" ht="29.85" customHeight="1" x14ac:dyDescent="0.45">
      <c r="B104" s="238"/>
      <c r="C104" s="240"/>
      <c r="D104" s="240" t="s">
        <v>590</v>
      </c>
      <c r="E104" s="241" t="s">
        <v>638</v>
      </c>
      <c r="F104" s="242" t="s">
        <v>639</v>
      </c>
      <c r="G104" s="243" t="s">
        <v>602</v>
      </c>
      <c r="H104" s="244">
        <v>3</v>
      </c>
      <c r="I104" s="245"/>
      <c r="J104" s="246">
        <f>H104*I104</f>
        <v>0</v>
      </c>
      <c r="K104" s="244"/>
    </row>
    <row r="105" spans="2:11" s="233" customFormat="1" ht="37.35" customHeight="1" x14ac:dyDescent="0.55000000000000004">
      <c r="B105" s="232"/>
      <c r="C105" s="234"/>
      <c r="D105" s="234" t="s">
        <v>586</v>
      </c>
      <c r="E105" s="235" t="s">
        <v>640</v>
      </c>
      <c r="F105" s="235" t="s">
        <v>641</v>
      </c>
      <c r="H105" s="236"/>
      <c r="I105" s="260"/>
      <c r="J105" s="236">
        <f>J106+J116</f>
        <v>0</v>
      </c>
      <c r="K105" s="236"/>
    </row>
    <row r="106" spans="2:11" s="233" customFormat="1" ht="37.35" customHeight="1" x14ac:dyDescent="0.5">
      <c r="B106" s="232"/>
      <c r="C106" s="234"/>
      <c r="D106" s="234" t="s">
        <v>586</v>
      </c>
      <c r="E106" s="239">
        <v>0</v>
      </c>
      <c r="F106" s="239" t="s">
        <v>642</v>
      </c>
      <c r="H106" s="236"/>
      <c r="I106" s="260"/>
      <c r="J106" s="236">
        <f>SUM(J107:J115)</f>
        <v>0</v>
      </c>
      <c r="K106" s="236"/>
    </row>
    <row r="107" spans="2:11" s="233" customFormat="1" ht="24" customHeight="1" x14ac:dyDescent="0.45">
      <c r="B107" s="232"/>
      <c r="C107" s="240"/>
      <c r="D107" s="240" t="s">
        <v>590</v>
      </c>
      <c r="E107" s="241" t="s">
        <v>43</v>
      </c>
      <c r="F107" s="242" t="s">
        <v>643</v>
      </c>
      <c r="G107" s="243" t="s">
        <v>602</v>
      </c>
      <c r="H107" s="246">
        <v>1</v>
      </c>
      <c r="I107" s="245"/>
      <c r="J107" s="246">
        <f t="shared" ref="J107:J115" si="1">H107*I107</f>
        <v>0</v>
      </c>
      <c r="K107" s="246"/>
    </row>
    <row r="108" spans="2:11" s="233" customFormat="1" ht="24" customHeight="1" x14ac:dyDescent="0.45">
      <c r="B108" s="232"/>
      <c r="C108" s="240"/>
      <c r="D108" s="240" t="s">
        <v>590</v>
      </c>
      <c r="E108" s="241" t="s">
        <v>45</v>
      </c>
      <c r="F108" s="242" t="s">
        <v>644</v>
      </c>
      <c r="G108" s="243" t="s">
        <v>602</v>
      </c>
      <c r="H108" s="246">
        <v>1</v>
      </c>
      <c r="I108" s="245"/>
      <c r="J108" s="246">
        <f>H108*I108</f>
        <v>0</v>
      </c>
      <c r="K108" s="246"/>
    </row>
    <row r="109" spans="2:11" s="233" customFormat="1" ht="24" customHeight="1" x14ac:dyDescent="0.45">
      <c r="B109" s="232"/>
      <c r="C109" s="240"/>
      <c r="D109" s="240" t="s">
        <v>590</v>
      </c>
      <c r="E109" s="241" t="s">
        <v>645</v>
      </c>
      <c r="F109" s="242" t="s">
        <v>646</v>
      </c>
      <c r="G109" s="243" t="s">
        <v>602</v>
      </c>
      <c r="H109" s="246">
        <v>1</v>
      </c>
      <c r="I109" s="245"/>
      <c r="J109" s="246">
        <f t="shared" si="1"/>
        <v>0</v>
      </c>
      <c r="K109" s="246"/>
    </row>
    <row r="110" spans="2:11" s="233" customFormat="1" ht="24" customHeight="1" x14ac:dyDescent="0.45">
      <c r="B110" s="232"/>
      <c r="C110" s="240"/>
      <c r="D110" s="240" t="s">
        <v>590</v>
      </c>
      <c r="E110" s="241" t="s">
        <v>647</v>
      </c>
      <c r="F110" s="242" t="s">
        <v>648</v>
      </c>
      <c r="G110" s="243" t="s">
        <v>602</v>
      </c>
      <c r="H110" s="246">
        <v>1</v>
      </c>
      <c r="I110" s="245"/>
      <c r="J110" s="246">
        <f t="shared" si="1"/>
        <v>0</v>
      </c>
      <c r="K110" s="246"/>
    </row>
    <row r="111" spans="2:11" s="233" customFormat="1" ht="24" customHeight="1" x14ac:dyDescent="0.45">
      <c r="B111" s="232"/>
      <c r="C111" s="240"/>
      <c r="D111" s="240" t="s">
        <v>590</v>
      </c>
      <c r="E111" s="241" t="s">
        <v>649</v>
      </c>
      <c r="F111" s="242" t="s">
        <v>650</v>
      </c>
      <c r="G111" s="243" t="s">
        <v>602</v>
      </c>
      <c r="H111" s="246">
        <v>1</v>
      </c>
      <c r="I111" s="245"/>
      <c r="J111" s="246">
        <f t="shared" si="1"/>
        <v>0</v>
      </c>
      <c r="K111" s="246"/>
    </row>
    <row r="112" spans="2:11" s="233" customFormat="1" ht="24" customHeight="1" x14ac:dyDescent="0.45">
      <c r="B112" s="232"/>
      <c r="C112" s="240"/>
      <c r="D112" s="240" t="s">
        <v>590</v>
      </c>
      <c r="E112" s="241" t="s">
        <v>651</v>
      </c>
      <c r="F112" s="242" t="s">
        <v>652</v>
      </c>
      <c r="G112" s="243" t="s">
        <v>602</v>
      </c>
      <c r="H112" s="246">
        <v>1</v>
      </c>
      <c r="I112" s="245"/>
      <c r="J112" s="246">
        <f t="shared" si="1"/>
        <v>0</v>
      </c>
      <c r="K112" s="246"/>
    </row>
    <row r="113" spans="1:11" s="233" customFormat="1" ht="24" customHeight="1" x14ac:dyDescent="0.45">
      <c r="B113" s="232"/>
      <c r="C113" s="240"/>
      <c r="D113" s="240" t="s">
        <v>590</v>
      </c>
      <c r="E113" s="241" t="s">
        <v>653</v>
      </c>
      <c r="F113" s="242" t="s">
        <v>654</v>
      </c>
      <c r="G113" s="243" t="s">
        <v>602</v>
      </c>
      <c r="H113" s="246">
        <v>1</v>
      </c>
      <c r="I113" s="245"/>
      <c r="J113" s="246">
        <f t="shared" si="1"/>
        <v>0</v>
      </c>
      <c r="K113" s="246"/>
    </row>
    <row r="114" spans="1:11" s="233" customFormat="1" ht="24" customHeight="1" x14ac:dyDescent="0.45">
      <c r="B114" s="232"/>
      <c r="C114" s="240"/>
      <c r="D114" s="240" t="s">
        <v>590</v>
      </c>
      <c r="E114" s="241" t="s">
        <v>655</v>
      </c>
      <c r="F114" s="242" t="s">
        <v>656</v>
      </c>
      <c r="G114" s="243" t="s">
        <v>602</v>
      </c>
      <c r="H114" s="246">
        <v>1</v>
      </c>
      <c r="I114" s="245"/>
      <c r="J114" s="246">
        <f t="shared" si="1"/>
        <v>0</v>
      </c>
      <c r="K114" s="246"/>
    </row>
    <row r="115" spans="1:11" s="233" customFormat="1" ht="24" customHeight="1" x14ac:dyDescent="0.45">
      <c r="B115" s="232"/>
      <c r="C115" s="240"/>
      <c r="D115" s="240" t="s">
        <v>590</v>
      </c>
      <c r="E115" s="241" t="s">
        <v>657</v>
      </c>
      <c r="F115" s="242" t="s">
        <v>658</v>
      </c>
      <c r="G115" s="243" t="s">
        <v>602</v>
      </c>
      <c r="H115" s="246">
        <v>1</v>
      </c>
      <c r="I115" s="245"/>
      <c r="J115" s="246">
        <f t="shared" si="1"/>
        <v>0</v>
      </c>
      <c r="K115" s="246"/>
    </row>
    <row r="116" spans="1:11" ht="15.75" customHeight="1" x14ac:dyDescent="0.55000000000000004">
      <c r="A116" s="233"/>
      <c r="B116" s="232"/>
      <c r="C116" s="234"/>
      <c r="D116" s="234" t="s">
        <v>586</v>
      </c>
      <c r="E116" s="239" t="s">
        <v>269</v>
      </c>
      <c r="F116" s="239" t="s">
        <v>659</v>
      </c>
      <c r="G116" s="233"/>
      <c r="H116" s="236"/>
      <c r="I116" s="260"/>
      <c r="J116" s="233">
        <f>J118</f>
        <v>0</v>
      </c>
      <c r="K116" s="236"/>
    </row>
    <row r="117" spans="1:11" ht="15.75" customHeight="1" x14ac:dyDescent="0.55000000000000004">
      <c r="A117" s="233"/>
      <c r="B117" s="232"/>
      <c r="C117" s="234"/>
      <c r="D117" s="234"/>
      <c r="E117" s="239"/>
      <c r="F117" s="239"/>
      <c r="G117" s="233"/>
      <c r="H117" s="236"/>
      <c r="I117" s="260"/>
      <c r="J117" s="233"/>
      <c r="K117" s="236"/>
    </row>
    <row r="118" spans="1:11" ht="15.75" customHeight="1" x14ac:dyDescent="0.55000000000000004">
      <c r="A118" s="170"/>
      <c r="B118" s="238"/>
      <c r="C118" s="240"/>
      <c r="D118" s="240" t="s">
        <v>590</v>
      </c>
      <c r="E118" s="241" t="s">
        <v>660</v>
      </c>
      <c r="F118" s="242" t="s">
        <v>661</v>
      </c>
      <c r="G118" s="243" t="s">
        <v>662</v>
      </c>
      <c r="H118" s="246">
        <v>10</v>
      </c>
      <c r="I118" s="245"/>
      <c r="J118" s="246">
        <f>H118*I118</f>
        <v>0</v>
      </c>
      <c r="K118" s="246"/>
    </row>
    <row r="119" spans="1:11" ht="15.75" customHeight="1" x14ac:dyDescent="0.55000000000000004">
      <c r="A119" s="170"/>
      <c r="B119" s="192"/>
      <c r="C119" s="193"/>
      <c r="D119" s="193"/>
      <c r="E119" s="193"/>
      <c r="F119" s="193"/>
      <c r="G119" s="193"/>
      <c r="H119" s="194"/>
      <c r="I119" s="193"/>
      <c r="J119" s="193"/>
      <c r="K119" s="193"/>
    </row>
  </sheetData>
  <sheetProtection selectLockedCells="1" selectUnlockedCells="1"/>
  <autoFilter ref="C80:K118" xr:uid="{930E2992-7ED4-4C13-9EAB-965C1602E3A5}"/>
  <mergeCells count="7">
    <mergeCell ref="E73:F73"/>
    <mergeCell ref="E7:J7"/>
    <mergeCell ref="E8:J8"/>
    <mergeCell ref="E10:J10"/>
    <mergeCell ref="E11:J11"/>
    <mergeCell ref="E45:J45"/>
    <mergeCell ref="D59:J59"/>
  </mergeCells>
  <hyperlinks>
    <hyperlink ref="F1" location="C2" display="1) Krycí list soupisu" xr:uid="{431F3099-06B3-46EB-A0BB-1DB017A19EE4}"/>
    <hyperlink ref="G1" location="C58" display="2) Rekapitulace" xr:uid="{50F59974-81CF-47D8-8E8D-98F7F4985662}"/>
    <hyperlink ref="J1" location="C88" display="3) Soupis prací" xr:uid="{609829C5-5A13-48FF-A806-358338964586}"/>
  </hyperlinks>
  <pageMargins left="0.58333333333333337" right="0.58333333333333337" top="0.27569444444444446" bottom="0.58333333333333337" header="0.51180555555555551" footer="0"/>
  <pageSetup paperSize="9" scale="84" firstPageNumber="0" fitToHeight="100" orientation="landscape" horizontalDpi="300" verticalDpi="300" r:id="rId1"/>
  <headerFooter alignWithMargins="0">
    <oddFooter>&amp;C&amp;"Trebuchet MS,obyčejné"&amp;8Strana &amp;P z &amp;N</oddFooter>
  </headerFooter>
  <rowBreaks count="1" manualBreakCount="1"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Pokyny pro vyplnění</vt:lpstr>
      <vt:lpstr>Stavba</vt:lpstr>
      <vt:lpstr>VzorPolozky</vt:lpstr>
      <vt:lpstr>01 01 Pol</vt:lpstr>
      <vt:lpstr>D1.4 TPS ochrana před bleskem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'D1.4 TPS ochrana před bleskem'!Excel_BuiltIn__FilterDatabase</vt:lpstr>
      <vt:lpstr>'D1.4 TPS ochrana před bleskem'!Excel_BuiltIn_Print_Area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'D1.4 TPS ochrana před bleskem'!Názvy_tisku</vt:lpstr>
      <vt:lpstr>oadresa</vt:lpstr>
      <vt:lpstr>Stavba!Objednatel</vt:lpstr>
      <vt:lpstr>Stavba!Objekt</vt:lpstr>
      <vt:lpstr>'01 01 Pol'!Oblast_tisku</vt:lpstr>
      <vt:lpstr>'D1.4 TPS ochrana před bleskem'!Oblast_tisku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Provazníková Petra</dc:creator>
  <cp:lastModifiedBy>Martin Langer</cp:lastModifiedBy>
  <cp:lastPrinted>2023-08-01T11:40:28Z</cp:lastPrinted>
  <dcterms:created xsi:type="dcterms:W3CDTF">2009-04-08T07:15:50Z</dcterms:created>
  <dcterms:modified xsi:type="dcterms:W3CDTF">2024-02-08T07:55:10Z</dcterms:modified>
</cp:coreProperties>
</file>